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T11.2022" sheetId="1" r:id="rId1"/>
    <sheet name="Tỷ lệ tăng-giảm" sheetId="2" state="hidden" r:id="rId2"/>
  </sheets>
  <definedNames>
    <definedName name="_xlnm.Print_Area" localSheetId="0">'T11.2022'!$A$1:$I$13</definedName>
    <definedName name="_xlnm.Print_Titles" localSheetId="0">'T11.2022'!$2:$2</definedName>
  </definedNames>
  <calcPr fullCalcOnLoad="1"/>
</workbook>
</file>

<file path=xl/comments2.xml><?xml version="1.0" encoding="utf-8"?>
<comments xmlns="http://schemas.openxmlformats.org/spreadsheetml/2006/main">
  <authors>
    <author>PHUONG</author>
  </authors>
  <commentList>
    <comment ref="B34" authorId="0">
      <text>
        <r>
          <rPr>
            <b/>
            <sz val="9"/>
            <rFont val="Tahoma"/>
            <family val="2"/>
          </rPr>
          <t>PHUONG:</t>
        </r>
        <r>
          <rPr>
            <sz val="9"/>
            <rFont val="Tahoma"/>
            <family val="2"/>
          </rPr>
          <t xml:space="preserve">
tháng sau đưa nó xuống</t>
        </r>
      </text>
    </comment>
  </commentList>
</comments>
</file>

<file path=xl/sharedStrings.xml><?xml version="1.0" encoding="utf-8"?>
<sst xmlns="http://schemas.openxmlformats.org/spreadsheetml/2006/main" count="1265" uniqueCount="406">
  <si>
    <t>XV</t>
  </si>
  <si>
    <t>20x40</t>
  </si>
  <si>
    <t>600x600</t>
  </si>
  <si>
    <t>800x800</t>
  </si>
  <si>
    <t>300x600</t>
  </si>
  <si>
    <t>300x300</t>
  </si>
  <si>
    <t>400x400</t>
  </si>
  <si>
    <t>500x500</t>
  </si>
  <si>
    <t>145x600</t>
  </si>
  <si>
    <t>155x800</t>
  </si>
  <si>
    <t>1000x1000</t>
  </si>
  <si>
    <t>600x1200</t>
  </si>
  <si>
    <t>400x800</t>
  </si>
  <si>
    <t>395x800</t>
  </si>
  <si>
    <t>150x800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</si>
  <si>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</si>
  <si>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</si>
  <si>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</si>
  <si>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</si>
  <si>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</si>
  <si>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</si>
  <si>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</si>
  <si>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 xml:space="preserve">Thép Tisco </t>
  </si>
  <si>
    <t>D6-8</t>
  </si>
  <si>
    <t>D10</t>
  </si>
  <si>
    <t>D12</t>
  </si>
  <si>
    <t>Thép Hòa Phát</t>
  </si>
  <si>
    <t>Tôn nền Bluescope Zacs Hoa Cương, công nghệ inok  AZ100</t>
  </si>
  <si>
    <t xml:space="preserve">Tôn nền Thăng Long – Việt Ý </t>
  </si>
  <si>
    <t>Tôn nền Lạnh trắng Phương Nam AZ100</t>
  </si>
  <si>
    <t>Tôn nền Đông Á AZ50</t>
  </si>
  <si>
    <t>D14, 16, 18, 20</t>
  </si>
  <si>
    <t>D22, 25, 28</t>
  </si>
  <si>
    <r>
      <t>m</t>
    </r>
    <r>
      <rPr>
        <vertAlign val="superscript"/>
        <sz val="13"/>
        <rFont val="Times New Roman"/>
        <family val="1"/>
      </rPr>
      <t>2</t>
    </r>
  </si>
  <si>
    <t>(30x60cm) (phẳng) thay sơn</t>
  </si>
  <si>
    <t>(30x60cm) (phẳng bóng thường, vát mép bóng) ốp bộ</t>
  </si>
  <si>
    <t>(30x60cm) (dị hình bóng, matt phẳng, đầu len)</t>
  </si>
  <si>
    <t>(50x50cm)  Khung 1 Màu nhạt</t>
  </si>
  <si>
    <t>(25x50cm) Khung 1</t>
  </si>
  <si>
    <t>250x500</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</si>
  <si>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</si>
  <si>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</si>
  <si>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</si>
  <si>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</si>
  <si>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</si>
  <si>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</si>
  <si>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</si>
  <si>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</si>
  <si>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</si>
  <si>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</si>
  <si>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</si>
  <si>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</si>
  <si>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</si>
  <si>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</si>
  <si>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</si>
  <si>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</si>
  <si>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</si>
  <si>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</si>
  <si>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</si>
  <si>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</si>
  <si>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</si>
  <si>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</si>
  <si>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</si>
  <si>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</si>
  <si>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</si>
  <si>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</si>
  <si>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</si>
  <si>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</si>
  <si>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</si>
  <si>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</si>
  <si>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</si>
  <si>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</si>
  <si>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</si>
  <si>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</si>
  <si>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</si>
  <si>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</si>
  <si>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</si>
  <si>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</si>
  <si>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</si>
  <si>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</si>
  <si>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</si>
  <si>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</si>
  <si>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</si>
  <si>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</si>
  <si>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</si>
  <si>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</si>
  <si>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</si>
  <si>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</si>
  <si>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</si>
  <si>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</si>
  <si>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</si>
  <si>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</si>
  <si>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</si>
  <si>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</si>
  <si>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60x240</t>
  </si>
  <si>
    <t>Gạch thẻ  (60x240) mm màu café</t>
  </si>
  <si>
    <t>Gạch thẻ (60x240)mm màu kem vàng đặc biệt</t>
  </si>
  <si>
    <t>Gạch bậc thềm (400x366) mm màu đỏ nhạt</t>
  </si>
  <si>
    <t>400x366</t>
  </si>
  <si>
    <t>Gạch bậc thềm (300x366) mm màu đỏ nhạt</t>
  </si>
  <si>
    <t>300x366</t>
  </si>
  <si>
    <t>Gạch tráng men (400x400) mm màu đỏ M2</t>
  </si>
  <si>
    <t>Gạch tráng men (400x400) mm màu ghi, màu vàng</t>
  </si>
  <si>
    <t>Gạch tráng men (500x500) mm màu đỏ M2</t>
  </si>
  <si>
    <t>Thẻ tráng men (60x240) mm màu đỏ M2</t>
  </si>
  <si>
    <t>Thẻ tráng men (60x240) mm màu ghi, vàng, café</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</si>
  <si>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</si>
  <si>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</si>
  <si>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</si>
  <si>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</si>
  <si>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</si>
  <si>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</si>
  <si>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</si>
  <si>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</si>
  <si>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</si>
  <si>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</si>
  <si>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</si>
  <si>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</si>
  <si>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</si>
  <si>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</si>
  <si>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</si>
  <si>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</si>
  <si>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</si>
  <si>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</si>
  <si>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</si>
  <si>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</si>
  <si>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</si>
  <si>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</si>
  <si>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</si>
  <si>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</si>
  <si>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</si>
  <si>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</si>
  <si>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</si>
  <si>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</si>
  <si>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</si>
  <si>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</si>
  <si>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</si>
  <si>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</si>
  <si>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</si>
  <si>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0,50mm x 1090mm/1075mm </t>
  </si>
  <si>
    <t xml:space="preserve">0,40mm x 1090mm/1075mm </t>
  </si>
  <si>
    <t>Tôn Zacs Bền màu Công nghệ Inok AZ100</t>
  </si>
  <si>
    <t xml:space="preserve">0,30mm x 1090mm/1075mm </t>
  </si>
  <si>
    <t>Tôn Thăng Long – Việt Ý</t>
  </si>
  <si>
    <t xml:space="preserve">0,35mm x 1090mm/1075mm </t>
  </si>
  <si>
    <t xml:space="preserve">0,42mm x 1090mm/1075mm </t>
  </si>
  <si>
    <t xml:space="preserve">0,25mm x 1090mm/1075mm </t>
  </si>
  <si>
    <t>Tôn Việt Nhật Trung Quốc</t>
  </si>
  <si>
    <t>Tôn Lạnh trắng Nam Kim hoặc Pomina AZ70</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</si>
  <si>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</si>
  <si>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</si>
  <si>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</si>
  <si>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</si>
  <si>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</si>
  <si>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</si>
  <si>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</si>
  <si>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</si>
  <si>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</si>
  <si>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</si>
  <si>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</si>
  <si>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</si>
  <si>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</si>
  <si>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Sản phẩm Tôn xốp Đại Long - sản xuất theo công nghệ Đài Loan Tôn xốp giấy bạc, chiều dày lớp xốp 16/40mm, tôn cán 6 sóng  khổ 1,075m, hiệu dụng 1m; 1mdài = 1,075m2</t>
  </si>
  <si>
    <t>Tôn nền Việt Nhật Trung Quốc</t>
  </si>
  <si>
    <t>Tôn nền Đại Long AZ100</t>
  </si>
  <si>
    <t>Tôn Đại Long AZ100</t>
  </si>
  <si>
    <t>Tôn lạnh trắng Nam Kim hoặc Pomina AZ70</t>
  </si>
  <si>
    <t>STT</t>
  </si>
  <si>
    <t>Loại vật liệu xây dựng</t>
  </si>
  <si>
    <t>Đơn vị tính</t>
  </si>
  <si>
    <t>Ghi chú</t>
  </si>
  <si>
    <t>I</t>
  </si>
  <si>
    <t>m3</t>
  </si>
  <si>
    <t>Viên</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</si>
  <si>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</si>
  <si>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</si>
  <si>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</si>
  <si>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</si>
  <si>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</si>
  <si>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</si>
  <si>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</si>
  <si>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</si>
  <si>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THÉP XÂY DỰNG</t>
  </si>
  <si>
    <t>VAS d6, d8 CB300-T</t>
  </si>
  <si>
    <t>VAS d10, CB300-V</t>
  </si>
  <si>
    <t>VAS d12-20, CB300-V</t>
  </si>
  <si>
    <t>VAS d10, CB400-V</t>
  </si>
  <si>
    <t>VAS d12-32, CB400-V</t>
  </si>
  <si>
    <t>VAS d10, CB500-V</t>
  </si>
  <si>
    <t>VAS d12-32, CB500-V</t>
  </si>
  <si>
    <t>viên</t>
  </si>
  <si>
    <t>m2</t>
  </si>
  <si>
    <t>TT</t>
  </si>
  <si>
    <t>Loại VL</t>
  </si>
  <si>
    <t>ĐVT</t>
  </si>
  <si>
    <t>Quy cách</t>
  </si>
  <si>
    <t>Giá tháng trước</t>
  </si>
  <si>
    <t>Giá tháng này</t>
  </si>
  <si>
    <t>Tỷ lệ</t>
  </si>
  <si>
    <t xml:space="preserve"> </t>
  </si>
  <si>
    <t>Tiêu chuẩn kỹ thuật/ quy cách</t>
  </si>
  <si>
    <t>cây</t>
  </si>
  <si>
    <t>Tôn xốp giấy bạc, độ dày lớp xốp 16/40mm, tôn cán 6 sóng khổ 1.075m, hiệu dụng 1m.1mdài = 1.075m2</t>
  </si>
  <si>
    <t>0,40mm x 1075mm</t>
  </si>
  <si>
    <t>Tôn nền Đại Long AZ100 (màu xanh rêu)</t>
  </si>
  <si>
    <t xml:space="preserve">0,45mm x 1075mm </t>
  </si>
  <si>
    <t>Tôn nền Bluescope Zacs Hoa Cương Công nghệ Inok AZ100</t>
  </si>
  <si>
    <t>0,50mm x 1075mm</t>
  </si>
  <si>
    <t>Tôn nền Zacs Bền màu Công nghệ Inok AZ100</t>
  </si>
  <si>
    <t>0,45mm x 1075mm</t>
  </si>
  <si>
    <t>0,30mm x 1075mm</t>
  </si>
  <si>
    <t>Tôn nền Thăng Long – Việt Ý</t>
  </si>
  <si>
    <t>0,35mm x 1075mm</t>
  </si>
  <si>
    <t>0,42mm x 1075mm</t>
  </si>
  <si>
    <t>Sử dụng tôn nền Việt Nhật Trung Quốc</t>
  </si>
  <si>
    <t>Sử dụng tôn nền Lạnh trắng Phương Nam AZ100</t>
  </si>
  <si>
    <t>Tôn cán 5 sóng khổ 1.090m, hiệu dụng 0.99m 1mdài = 1.090m2 Tôn cán 6 sóng khổ 1.075m, hiệu dụng 1m.1mdài = 1.075m2</t>
  </si>
  <si>
    <t>0,40mm x 1090mm/1075mm</t>
  </si>
  <si>
    <t>Tôn nền Đại Long AZ100</t>
  </si>
  <si>
    <t>0,45mm x 1090mm/1075mm</t>
  </si>
  <si>
    <t xml:space="preserve">0,45mm x 1090mm/1075mm </t>
  </si>
  <si>
    <t>NHỰA ĐƯỜNG CÁC LOẠI</t>
  </si>
  <si>
    <t>25x50</t>
  </si>
  <si>
    <t>30x60</t>
  </si>
  <si>
    <t>40x80</t>
  </si>
  <si>
    <t>14x14</t>
  </si>
  <si>
    <t>16x16</t>
  </si>
  <si>
    <t>13x26</t>
  </si>
  <si>
    <t>20x20</t>
  </si>
  <si>
    <t>25x25</t>
  </si>
  <si>
    <t>30x30</t>
  </si>
  <si>
    <t>40x40</t>
  </si>
  <si>
    <t>50x50</t>
  </si>
  <si>
    <t>Thép hộp Minh Ngọc</t>
  </si>
  <si>
    <t>Thép hộp Hóa Phát</t>
  </si>
  <si>
    <t>Thép hộp Nhật Quang</t>
  </si>
  <si>
    <t>Thép hộp Cường Phát</t>
  </si>
  <si>
    <t>Dày 1,1</t>
  </si>
  <si>
    <t>Dày 1,2</t>
  </si>
  <si>
    <t>Dày 1,4</t>
  </si>
  <si>
    <t>Dày 1,8</t>
  </si>
  <si>
    <t>Dày 1,0</t>
  </si>
  <si>
    <t>Dày 2,0</t>
  </si>
  <si>
    <t>Sơn lót dùng cho sân Tennis (18kg)</t>
  </si>
  <si>
    <t>XI</t>
  </si>
  <si>
    <t>Sơn Terraco</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</si>
  <si>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</si>
  <si>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</si>
  <si>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</si>
  <si>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</si>
  <si>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</si>
  <si>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</si>
  <si>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</si>
  <si>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</si>
  <si>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</si>
  <si>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</si>
  <si>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</si>
  <si>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</si>
  <si>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CÁC LOẠI</t>
  </si>
  <si>
    <t>Tôn Bluescope Zacs Hoa Cương Công nghệ Inok AZ100</t>
  </si>
  <si>
    <t>Tôn Thăng Long – Việt Ý ( màu xanh rêu, đỏ đậm, socola, kem trứng...)</t>
  </si>
  <si>
    <t>Tôn Việt Nhật Trung Quốc ( màu xanh rêu, đỏ đậm)</t>
  </si>
  <si>
    <t>Thùng</t>
  </si>
  <si>
    <t>Bao</t>
  </si>
  <si>
    <t>Bột bả nội thất (40kg)</t>
  </si>
  <si>
    <t>Bột bả ngoại thất (40kg)</t>
  </si>
  <si>
    <t>Sơn chống thấm cho vách, ban công, tường (20kg)</t>
  </si>
  <si>
    <t>Sơn chống thấm cao cấp (18L)</t>
  </si>
  <si>
    <t>Sơn bán bóng ngoại thất Vicoat (5L)</t>
  </si>
  <si>
    <t>Sơn mờ nội thất Terralast (18L)</t>
  </si>
  <si>
    <t>Sơn dùng cho nội thất Terramat (25kg)</t>
  </si>
  <si>
    <t>Sơn bóng mờ nội thất Terratop (18L)</t>
  </si>
  <si>
    <t>Sơn lót chống kiềm (20kg)</t>
  </si>
  <si>
    <t>Sơn dùng cho sân Tennis (20kg)</t>
  </si>
  <si>
    <t>Xà gồ C</t>
  </si>
  <si>
    <t>C80x37x10x1,8ly</t>
  </si>
  <si>
    <t>C80x40x10x1,8ly</t>
  </si>
  <si>
    <t>C80x40x10x2,0ly</t>
  </si>
  <si>
    <t>C100x45x12x1,8ly</t>
  </si>
  <si>
    <t>C100x50x20x1,8ly</t>
  </si>
  <si>
    <t>C100x45x12x2,0ly</t>
  </si>
  <si>
    <t>C100x50x20x2,0ly</t>
  </si>
  <si>
    <t>C120x45x10x1,8ly</t>
  </si>
  <si>
    <t>C120x50x20x1,8ly</t>
  </si>
  <si>
    <t>C120x45x10x2,0ly</t>
  </si>
  <si>
    <t>C120x50x20x2,0ly</t>
  </si>
  <si>
    <t>C150x46x13x1,8ly</t>
  </si>
  <si>
    <t>C150x50x17x1,8ly</t>
  </si>
  <si>
    <t>C150x50x20x1,8ly</t>
  </si>
  <si>
    <t>C150x46x13x2,0ly</t>
  </si>
  <si>
    <t>C150x47x17x2,0ly</t>
  </si>
  <si>
    <t>C150x50x20x2,0ly</t>
  </si>
  <si>
    <t>C150x46x12x2,5ly</t>
  </si>
  <si>
    <t>C180x47x15x2,0ly</t>
  </si>
  <si>
    <t>C180x65x20x2,0ly</t>
  </si>
  <si>
    <t>C200x50x20x2,0ly</t>
  </si>
  <si>
    <t>C200x65x20x2,0ly</t>
  </si>
  <si>
    <t>Xà gồ Z</t>
  </si>
  <si>
    <t>Z150x62x65x20x1,8ly</t>
  </si>
  <si>
    <t>Z150x62x65x20x2,0ly</t>
  </si>
  <si>
    <t>Z180x62x65x20x2,0ly</t>
  </si>
  <si>
    <t>Z200x62x68x20x2,0ly</t>
  </si>
  <si>
    <t>Z250x62x68x20x2,0ly</t>
  </si>
  <si>
    <t>Z300x62x68x20x2,0ly</t>
  </si>
  <si>
    <t>Z300x72x78x20x2,0ly</t>
  </si>
  <si>
    <t>Dày 2,5</t>
  </si>
  <si>
    <t>Dày 2</t>
  </si>
  <si>
    <t>Nhựa đường 60/70 - Phuy</t>
  </si>
  <si>
    <t>Nhựa đường 60/70 - Xá</t>
  </si>
  <si>
    <t>Nhựa nhũ tương CSS-1, CRS-1 - Xá</t>
  </si>
  <si>
    <t>Nhựa nhũ tương CSS-1, CRS-1 - Phuy</t>
  </si>
  <si>
    <t>Nhựa lỏng MC70 - Xá</t>
  </si>
  <si>
    <t>Nhựa lỏng MC70 - Phuy</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</si>
  <si>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</si>
  <si>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</si>
  <si>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</si>
  <si>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</si>
  <si>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</si>
  <si>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</si>
  <si>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</si>
  <si>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</si>
  <si>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</si>
  <si>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</si>
  <si>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</si>
  <si>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</si>
  <si>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</si>
  <si>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</si>
  <si>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</si>
  <si>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</si>
  <si>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</si>
  <si>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</si>
  <si>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</si>
  <si>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</si>
  <si>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</si>
  <si>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</si>
  <si>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</si>
  <si>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</si>
  <si>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</si>
  <si>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</si>
  <si>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</si>
  <si>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</si>
  <si>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</si>
  <si>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</si>
  <si>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</si>
  <si>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</si>
  <si>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</si>
  <si>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</si>
  <si>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</si>
  <si>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</si>
  <si>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</si>
  <si>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</si>
  <si>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</si>
  <si>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</si>
  <si>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</si>
  <si>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</si>
  <si>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</si>
  <si>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</si>
  <si>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</si>
  <si>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</si>
  <si>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</si>
  <si>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</si>
  <si>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</si>
  <si>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</si>
  <si>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</si>
  <si>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</si>
  <si>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</si>
  <si>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</si>
  <si>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</si>
  <si>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</si>
  <si>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</si>
  <si>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</si>
  <si>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</si>
  <si>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Ngói Đất Việt thường</t>
  </si>
  <si>
    <t>Gạch Vincera</t>
  </si>
  <si>
    <t>Gạch Hoàn Mỹ</t>
  </si>
  <si>
    <t>Gạch TTC &amp; Canary&amp; Viova</t>
  </si>
  <si>
    <t>Gạch Vicenza</t>
  </si>
  <si>
    <t>m</t>
  </si>
  <si>
    <r>
      <t xml:space="preserve">Giá chưa có thuế VAT tại mỏ khai thác </t>
    </r>
    <r>
      <rPr>
        <sz val="13"/>
        <rFont val="Times New Roman"/>
        <family val="1"/>
      </rPr>
      <t>(đồng/ĐVT)</t>
    </r>
  </si>
  <si>
    <t>Theo đơn vị đề xuất</t>
  </si>
  <si>
    <t>Công ty cổ phần đầu tư và phát triển Tam San - Địa điểm khai thác: Mỏ đá xã Hải Lệ, thị xã Quảng Trị</t>
  </si>
  <si>
    <t>Đất san lấp</t>
  </si>
  <si>
    <t>K90-K95</t>
  </si>
  <si>
    <t>Công ty cổ phần khoáng sản Quảng Trị - Địa điểm khai thác: Mỏ đá Xã Vĩnh Hòa, huyện Vĩnh Linh</t>
  </si>
  <si>
    <t>K95</t>
  </si>
  <si>
    <t>K98</t>
  </si>
  <si>
    <t>Công ty TNHH MTV Lê Đức Thăng - Địa điểm khai thác: Hồ chứa nước Ái Tử, xã Triệu Ái, huyện Triệu Phong</t>
  </si>
  <si>
    <t>Công ty cổ phần xây dựng Nguyên Khang - Địa điểm khai thác: Hồ Dục Đức, xã Vĩnh Sơn, huyện Vĩnh Linh</t>
  </si>
  <si>
    <t>K95/K98</t>
  </si>
  <si>
    <t>Công ty TNHH Minh Anh - Địa điểm khai thác: Hồ Khe Chanh, Khe Muồn, Tân Sơn 1, Tân Sơn 2 - Xã Hải Chánh, xã Hải Sơn  - huyện Hải Lăng</t>
  </si>
  <si>
    <t>Công ty TNHH MTV Toàn Thịnh Quảng Trị - Địa điểm khai thác: Hồ Phú Long (Khe Khế), xã Hải Phú, huyện Hải Lăng</t>
  </si>
  <si>
    <r>
      <t xml:space="preserve">Theo định mức
</t>
    </r>
    <r>
      <rPr>
        <sz val="13"/>
        <rFont val="Times New Roman"/>
        <family val="1"/>
      </rPr>
      <t>(Tính trung bình cho máy đào 1,25m3; đất cấp III)</t>
    </r>
  </si>
  <si>
    <t>(1)</t>
  </si>
  <si>
    <t>(2)</t>
  </si>
  <si>
    <t>(3)</t>
  </si>
  <si>
    <t>(4)</t>
  </si>
  <si>
    <t>(5)</t>
  </si>
  <si>
    <t>(6)</t>
  </si>
  <si>
    <t>(7)</t>
  </si>
  <si>
    <t>(9)</t>
  </si>
  <si>
    <r>
      <t xml:space="preserve">Đơn giá 
</t>
    </r>
    <r>
      <rPr>
        <sz val="13"/>
        <rFont val="Times New Roman"/>
        <family val="1"/>
      </rPr>
      <t>(đồng/m3)</t>
    </r>
  </si>
  <si>
    <t>(8) = (5) + (6) hoặc (7)</t>
  </si>
  <si>
    <r>
      <t xml:space="preserve">BẢNG GIÁ VẬT LIỆU THÁNG 11 NĂM 2022 TRÊN ĐỊA BÀN TỈNH QUẢNG TRỊ (BỔ SUNG)
</t>
    </r>
    <r>
      <rPr>
        <i/>
        <sz val="13"/>
        <rFont val="Times New Roman"/>
        <family val="1"/>
      </rPr>
      <t>(Ban hành kèm theo Công bố số:          /CB - SXD ngày         /      /2022 của Sở Xây dựng)</t>
    </r>
  </si>
  <si>
    <r>
      <t xml:space="preserve">Chi phí xúc lên xe
(chưa có VAT)
</t>
    </r>
    <r>
      <rPr>
        <sz val="13"/>
        <rFont val="Times New Roman"/>
        <family val="1"/>
      </rPr>
      <t>(đồng/m3)</t>
    </r>
  </si>
  <si>
    <t>VẬT LIỆU ĐẤT SAN LẤP</t>
  </si>
  <si>
    <r>
      <rPr>
        <b/>
        <i/>
        <u val="single"/>
        <sz val="13"/>
        <rFont val="Times New Roman"/>
        <family val="1"/>
      </rPr>
      <t>Ghi chú:</t>
    </r>
    <r>
      <rPr>
        <i/>
        <sz val="13"/>
        <rFont val="Times New Roman"/>
        <family val="1"/>
      </rPr>
      <t xml:space="preserve"> 
- Đơn giá tại địa điểm khai thác: đã bao gồm các loại thuế, phí; chưa bao gồm VAT; đã bao gồm chi phí xúc lên xe.
- Chủ đầu tư và đơn vị tư vấn khi sử dụng thông tin về giá vật liệu để lập và quản lý chi phí đầu tư xây dựng công trình cần căn cứ vào địa điểm của công trình, địa điểm cung cấp vật tư, khối lượng sử dụng vật liệu, mục tiêu đầu tư, tính chất công trình, yêu cầu thiết kế và quy định về quản lý chất lượng công trình để xem xét, lựa chọn loại vật liệu hợp lý và xác định giá vật liệu phù hợp giá thị trường tại thời điểm xác định chi phí, đáp ứng mục tiêu đầu tư, tránh thất thoát, lãng phí, đạt hiệu quả kinh tế cao nhất.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</si>
</sst>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 numFmtId="183" formatCode="0.0%"/>
    <numFmt numFmtId="184" formatCode="_-* #,##0.000\ _₫_-;\-* #,##0.000\ _₫_-;_-* &quot;-&quot;??\ _₫_-;_-@_-"/>
    <numFmt numFmtId="185" formatCode="_-* #,##0.0000\ _₫_-;\-* #,##0.0000\ _₫_-;_-* &quot;-&quot;??\ _₫_-;_-@_-"/>
    <numFmt numFmtId="186" formatCode="_-* #,##0.00000\ _₫_-;\-* #,##0.00000\ _₫_-;_-* &quot;-&quot;??\ _₫_-;_-@_-"/>
    <numFmt numFmtId="187" formatCode="#,##0.0"/>
    <numFmt numFmtId="188" formatCode="0.0"/>
    <numFmt numFmtId="189" formatCode="_(* #,##0.00_);_(* \(#,##0.00\);_(* &quot;-&quot;&quot;?&quot;&quot;?&quot;_);_(@_)"/>
  </numFmts>
  <fonts count="87">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9"/>
      <name val="Tahoma"/>
      <family val="2"/>
    </font>
    <font>
      <sz val="9"/>
      <name val="Tahoma"/>
      <family val="2"/>
    </font>
    <font>
      <sz val="13"/>
      <name val="Times New Roman"/>
      <family val="1"/>
    </font>
    <font>
      <b/>
      <sz val="13"/>
      <name val="Times New Roman"/>
      <family val="1"/>
    </font>
    <font>
      <i/>
      <sz val="13"/>
      <name val="Times New Roman"/>
      <family val="1"/>
    </font>
    <font>
      <b/>
      <i/>
      <sz val="13"/>
      <name val="Times New Roman"/>
      <family val="1"/>
    </font>
    <font>
      <vertAlign val="superscript"/>
      <sz val="13"/>
      <name val="Times New Roman"/>
      <family val="1"/>
    </font>
    <font>
      <sz val="12"/>
      <name val="Times New Roman"/>
      <family val="1"/>
    </font>
    <font>
      <sz val="13"/>
      <color indexed="8"/>
      <name val="Times New Roman"/>
      <family val="1"/>
    </font>
    <font>
      <b/>
      <i/>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b/>
      <sz val="8"/>
      <name val="Calibri"/>
      <family val="2"/>
    </font>
  </fonts>
  <fills count="7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201">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58"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58"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58"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58"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58"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58"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58"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58"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58"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58"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58" fillId="33"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60" fillId="36" borderId="0" applyNumberFormat="0" applyBorder="0" applyAlignment="0" applyProtection="0"/>
    <xf numFmtId="0" fontId="59" fillId="37" borderId="0" applyNumberFormat="0" applyBorder="0" applyAlignment="0" applyProtection="0"/>
    <xf numFmtId="0" fontId="6" fillId="22" borderId="0" applyNumberFormat="0" applyBorder="0" applyAlignment="0" applyProtection="0"/>
    <xf numFmtId="0" fontId="60" fillId="38" borderId="0" applyNumberFormat="0" applyBorder="0" applyAlignment="0" applyProtection="0"/>
    <xf numFmtId="0" fontId="59" fillId="39" borderId="0" applyNumberFormat="0" applyBorder="0" applyAlignment="0" applyProtection="0"/>
    <xf numFmtId="0" fontId="6" fillId="25" borderId="0" applyNumberFormat="0" applyBorder="0" applyAlignment="0" applyProtection="0"/>
    <xf numFmtId="0" fontId="60" fillId="40" borderId="0" applyNumberFormat="0" applyBorder="0" applyAlignment="0" applyProtection="0"/>
    <xf numFmtId="0" fontId="59" fillId="41" borderId="0" applyNumberFormat="0" applyBorder="0" applyAlignment="0" applyProtection="0"/>
    <xf numFmtId="0" fontId="6" fillId="42" borderId="0" applyNumberFormat="0" applyBorder="0" applyAlignment="0" applyProtection="0"/>
    <xf numFmtId="0" fontId="60" fillId="43" borderId="0" applyNumberFormat="0" applyBorder="0" applyAlignment="0" applyProtection="0"/>
    <xf numFmtId="0" fontId="59" fillId="44" borderId="0" applyNumberFormat="0" applyBorder="0" applyAlignment="0" applyProtection="0"/>
    <xf numFmtId="0" fontId="6" fillId="45" borderId="0" applyNumberFormat="0" applyBorder="0" applyAlignment="0" applyProtection="0"/>
    <xf numFmtId="0" fontId="60" fillId="46" borderId="0" applyNumberFormat="0" applyBorder="0" applyAlignment="0" applyProtection="0"/>
    <xf numFmtId="0" fontId="59" fillId="47" borderId="0" applyNumberFormat="0" applyBorder="0" applyAlignment="0" applyProtection="0"/>
    <xf numFmtId="0" fontId="6" fillId="48" borderId="0" applyNumberFormat="0" applyBorder="0" applyAlignment="0" applyProtection="0"/>
    <xf numFmtId="0" fontId="60" fillId="7" borderId="0" applyNumberFormat="0" applyBorder="0" applyAlignment="0" applyProtection="0"/>
    <xf numFmtId="0" fontId="59" fillId="49" borderId="0" applyNumberFormat="0" applyBorder="0" applyAlignment="0" applyProtection="0"/>
    <xf numFmtId="0" fontId="6" fillId="50" borderId="0" applyNumberFormat="0" applyBorder="0" applyAlignment="0" applyProtection="0"/>
    <xf numFmtId="0" fontId="60" fillId="51" borderId="0" applyNumberFormat="0" applyBorder="0" applyAlignment="0" applyProtection="0"/>
    <xf numFmtId="0" fontId="59" fillId="52" borderId="0" applyNumberFormat="0" applyBorder="0" applyAlignment="0" applyProtection="0"/>
    <xf numFmtId="0" fontId="6" fillId="53" borderId="0" applyNumberFormat="0" applyBorder="0" applyAlignment="0" applyProtection="0"/>
    <xf numFmtId="0" fontId="60" fillId="54" borderId="0" applyNumberFormat="0" applyBorder="0" applyAlignment="0" applyProtection="0"/>
    <xf numFmtId="0" fontId="59" fillId="55" borderId="0" applyNumberFormat="0" applyBorder="0" applyAlignment="0" applyProtection="0"/>
    <xf numFmtId="0" fontId="6" fillId="56" borderId="0" applyNumberFormat="0" applyBorder="0" applyAlignment="0" applyProtection="0"/>
    <xf numFmtId="0" fontId="60" fillId="57" borderId="0" applyNumberFormat="0" applyBorder="0" applyAlignment="0" applyProtection="0"/>
    <xf numFmtId="0" fontId="59" fillId="58" borderId="0" applyNumberFormat="0" applyBorder="0" applyAlignment="0" applyProtection="0"/>
    <xf numFmtId="0" fontId="6" fillId="42" borderId="0" applyNumberFormat="0" applyBorder="0" applyAlignment="0" applyProtection="0"/>
    <xf numFmtId="0" fontId="60" fillId="59" borderId="0" applyNumberFormat="0" applyBorder="0" applyAlignment="0" applyProtection="0"/>
    <xf numFmtId="0" fontId="59" fillId="60" borderId="0" applyNumberFormat="0" applyBorder="0" applyAlignment="0" applyProtection="0"/>
    <xf numFmtId="0" fontId="6" fillId="45" borderId="0" applyNumberFormat="0" applyBorder="0" applyAlignment="0" applyProtection="0"/>
    <xf numFmtId="0" fontId="60" fillId="61" borderId="0" applyNumberFormat="0" applyBorder="0" applyAlignment="0" applyProtection="0"/>
    <xf numFmtId="0" fontId="59" fillId="62" borderId="0" applyNumberFormat="0" applyBorder="0" applyAlignment="0" applyProtection="0"/>
    <xf numFmtId="0" fontId="6" fillId="63" borderId="0" applyNumberFormat="0" applyBorder="0" applyAlignment="0" applyProtection="0"/>
    <xf numFmtId="0" fontId="60"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61" fillId="65" borderId="0" applyNumberFormat="0" applyBorder="0" applyAlignment="0" applyProtection="0"/>
    <xf numFmtId="0" fontId="7" fillId="6"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5" fillId="0" borderId="0">
      <alignment/>
      <protection/>
    </xf>
    <xf numFmtId="0" fontId="62" fillId="66" borderId="1" applyNumberFormat="0" applyAlignment="0" applyProtection="0"/>
    <xf numFmtId="0" fontId="8" fillId="67" borderId="2" applyNumberFormat="0" applyAlignment="0" applyProtection="0"/>
    <xf numFmtId="0" fontId="62" fillId="66" borderId="1" applyNumberFormat="0" applyAlignment="0" applyProtection="0"/>
    <xf numFmtId="0" fontId="62" fillId="66" borderId="1" applyNumberFormat="0" applyAlignment="0" applyProtection="0"/>
    <xf numFmtId="0" fontId="63" fillId="68" borderId="3" applyNumberFormat="0" applyAlignment="0" applyProtection="0"/>
    <xf numFmtId="0" fontId="9" fillId="69" borderId="4" applyNumberFormat="0" applyAlignment="0" applyProtection="0"/>
    <xf numFmtId="0" fontId="64" fillId="68" borderId="3"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5" fontId="2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66" fillId="70" borderId="0" applyNumberFormat="0" applyBorder="0" applyAlignment="0" applyProtection="0"/>
    <xf numFmtId="0" fontId="11" fillId="9" borderId="0" applyNumberFormat="0" applyBorder="0" applyAlignment="0" applyProtection="0"/>
    <xf numFmtId="0" fontId="66" fillId="70" borderId="0" applyNumberFormat="0" applyBorder="0" applyAlignment="0" applyProtection="0"/>
    <xf numFmtId="0" fontId="66" fillId="70" borderId="0" applyNumberFormat="0" applyBorder="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13"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14" fillId="0" borderId="12" applyNumberFormat="0" applyFill="0" applyAlignment="0" applyProtection="0"/>
    <xf numFmtId="0" fontId="72" fillId="0" borderId="13"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73" fillId="71" borderId="1" applyNumberFormat="0" applyAlignment="0" applyProtection="0"/>
    <xf numFmtId="0" fontId="15" fillId="7" borderId="2" applyNumberFormat="0" applyAlignment="0" applyProtection="0"/>
    <xf numFmtId="0" fontId="73" fillId="71" borderId="1" applyNumberFormat="0" applyAlignment="0" applyProtection="0"/>
    <xf numFmtId="0" fontId="73" fillId="71" borderId="1" applyNumberFormat="0" applyAlignment="0" applyProtection="0"/>
    <xf numFmtId="0" fontId="74" fillId="0" borderId="14" applyNumberFormat="0" applyFill="0" applyAlignment="0" applyProtection="0"/>
    <xf numFmtId="0" fontId="16" fillId="0" borderId="15" applyNumberFormat="0" applyFill="0" applyAlignment="0" applyProtection="0"/>
    <xf numFmtId="0" fontId="74" fillId="0" borderId="14" applyNumberFormat="0" applyFill="0" applyAlignment="0" applyProtection="0"/>
    <xf numFmtId="0" fontId="74" fillId="0" borderId="14" applyNumberFormat="0" applyFill="0" applyAlignment="0" applyProtection="0"/>
    <xf numFmtId="0" fontId="75" fillId="72" borderId="0" applyNumberFormat="0" applyBorder="0" applyAlignment="0" applyProtection="0"/>
    <xf numFmtId="0" fontId="17" fillId="73" borderId="0" applyNumberFormat="0" applyBorder="0" applyAlignment="0" applyProtection="0"/>
    <xf numFmtId="0" fontId="75" fillId="72" borderId="0" applyNumberFormat="0" applyBorder="0" applyAlignment="0" applyProtection="0"/>
    <xf numFmtId="0" fontId="75" fillId="72" borderId="0" applyNumberFormat="0" applyBorder="0" applyAlignment="0" applyProtection="0"/>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76" fillId="0" borderId="0">
      <alignment/>
      <protection/>
    </xf>
    <xf numFmtId="0" fontId="1" fillId="0" borderId="0">
      <alignment/>
      <protection/>
    </xf>
    <xf numFmtId="0" fontId="76" fillId="0" borderId="0">
      <alignment/>
      <protection/>
    </xf>
    <xf numFmtId="0" fontId="77" fillId="0" borderId="0">
      <alignment/>
      <protection/>
    </xf>
    <xf numFmtId="0" fontId="58" fillId="0" borderId="0">
      <alignment/>
      <protection/>
    </xf>
    <xf numFmtId="0" fontId="0" fillId="0" borderId="0">
      <alignment/>
      <protection/>
    </xf>
    <xf numFmtId="0" fontId="2" fillId="0" borderId="0">
      <alignment/>
      <protection/>
    </xf>
    <xf numFmtId="0" fontId="78" fillId="0" borderId="0">
      <alignment/>
      <protection/>
    </xf>
    <xf numFmtId="0" fontId="79"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80" fillId="66" borderId="18" applyNumberFormat="0" applyAlignment="0" applyProtection="0"/>
    <xf numFmtId="0" fontId="18" fillId="67" borderId="19" applyNumberFormat="0" applyAlignment="0" applyProtection="0"/>
    <xf numFmtId="0" fontId="80" fillId="66" borderId="18" applyNumberFormat="0" applyAlignment="0" applyProtection="0"/>
    <xf numFmtId="0" fontId="80"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83" fillId="0" borderId="20" applyNumberFormat="0" applyFill="0" applyAlignment="0" applyProtection="0"/>
    <xf numFmtId="0" fontId="20" fillId="0" borderId="21" applyNumberFormat="0" applyFill="0" applyAlignment="0" applyProtection="0"/>
    <xf numFmtId="0" fontId="84" fillId="0" borderId="22" applyNumberFormat="0" applyFill="0" applyAlignment="0" applyProtection="0"/>
    <xf numFmtId="0" fontId="85" fillId="0" borderId="0" applyNumberFormat="0" applyFill="0" applyBorder="0" applyAlignment="0" applyProtection="0"/>
    <xf numFmtId="0" fontId="21"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cellStyleXfs>
  <cellXfs count="99">
    <xf numFmtId="0" fontId="0" fillId="0" borderId="0" xfId="0" applyFont="1" applyAlignment="1">
      <alignment/>
    </xf>
    <xf numFmtId="3" fontId="29" fillId="0" borderId="23" xfId="102" applyNumberFormat="1" applyFont="1" applyFill="1" applyBorder="1" applyAlignment="1">
      <alignment horizontal="right" vertical="center"/>
    </xf>
    <xf numFmtId="3" fontId="30" fillId="0" borderId="23" xfId="102" applyNumberFormat="1" applyFont="1" applyFill="1" applyBorder="1" applyAlignment="1">
      <alignment horizontal="right" vertical="center"/>
    </xf>
    <xf numFmtId="0" fontId="29" fillId="0" borderId="23" xfId="0" applyFont="1" applyFill="1" applyBorder="1" applyAlignment="1">
      <alignment horizontal="center" vertical="center"/>
    </xf>
    <xf numFmtId="176" fontId="29" fillId="0" borderId="23" xfId="102" applyNumberFormat="1" applyFont="1" applyFill="1" applyBorder="1" applyAlignment="1">
      <alignment horizontal="right" vertical="center"/>
    </xf>
    <xf numFmtId="0" fontId="29" fillId="0" borderId="23" xfId="167" applyFont="1" applyFill="1" applyBorder="1" applyAlignment="1">
      <alignment horizontal="center" vertical="center"/>
      <protection/>
    </xf>
    <xf numFmtId="3" fontId="29" fillId="0" borderId="23" xfId="0" applyNumberFormat="1" applyFont="1" applyFill="1" applyBorder="1" applyAlignment="1">
      <alignment horizontal="right" vertical="center" wrapText="1"/>
    </xf>
    <xf numFmtId="0" fontId="30" fillId="0" borderId="23" xfId="167"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0" fontId="30" fillId="0" borderId="23" xfId="0" applyFont="1" applyFill="1" applyBorder="1" applyAlignment="1">
      <alignment horizontal="center" vertical="center"/>
    </xf>
    <xf numFmtId="176" fontId="29" fillId="0" borderId="23" xfId="102" applyNumberFormat="1" applyFont="1" applyFill="1" applyBorder="1" applyAlignment="1">
      <alignment horizontal="right" vertical="center"/>
    </xf>
    <xf numFmtId="176" fontId="29" fillId="0" borderId="23" xfId="120" applyNumberFormat="1" applyFont="1" applyFill="1" applyBorder="1" applyAlignment="1">
      <alignment horizontal="right" vertical="center"/>
    </xf>
    <xf numFmtId="0" fontId="30" fillId="0" borderId="23" xfId="0"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xf>
    <xf numFmtId="49" fontId="29" fillId="0" borderId="23" xfId="167" applyNumberFormat="1" applyFont="1" applyFill="1" applyBorder="1" applyAlignment="1">
      <alignment horizontal="left" vertical="center" wrapText="1"/>
      <protection/>
    </xf>
    <xf numFmtId="49" fontId="32" fillId="0" borderId="23" xfId="0" applyNumberFormat="1" applyFont="1" applyFill="1" applyBorder="1" applyAlignment="1">
      <alignment horizontal="left" vertical="center" wrapText="1"/>
    </xf>
    <xf numFmtId="49" fontId="32" fillId="0" borderId="23" xfId="167"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xf>
    <xf numFmtId="49" fontId="30" fillId="0" borderId="23" xfId="179" applyNumberFormat="1" applyFont="1" applyFill="1" applyBorder="1" applyAlignment="1">
      <alignment horizontal="left" vertical="center" wrapText="1"/>
      <protection/>
    </xf>
    <xf numFmtId="49" fontId="29" fillId="0" borderId="23" xfId="0" applyNumberFormat="1" applyFont="1" applyFill="1" applyBorder="1" applyAlignment="1">
      <alignment horizontal="left" vertical="center" wrapText="1"/>
    </xf>
    <xf numFmtId="49" fontId="29" fillId="0" borderId="23" xfId="0" applyNumberFormat="1" applyFont="1" applyFill="1" applyBorder="1" applyAlignment="1">
      <alignment horizontal="center" vertical="center" wrapText="1"/>
    </xf>
    <xf numFmtId="0" fontId="29" fillId="0" borderId="23" xfId="167" applyFont="1" applyFill="1" applyBorder="1" applyAlignment="1">
      <alignment horizontal="center" vertical="center"/>
      <protection/>
    </xf>
    <xf numFmtId="3" fontId="29" fillId="0" borderId="23" xfId="0" applyNumberFormat="1" applyFont="1" applyFill="1" applyBorder="1" applyAlignment="1">
      <alignment horizontal="right" vertical="center"/>
    </xf>
    <xf numFmtId="0" fontId="29" fillId="0" borderId="23" xfId="0" applyFont="1" applyFill="1" applyBorder="1" applyAlignment="1">
      <alignment horizontal="left" vertical="center" wrapText="1"/>
    </xf>
    <xf numFmtId="0" fontId="32" fillId="0" borderId="23" xfId="0" applyFont="1" applyFill="1" applyBorder="1" applyAlignment="1">
      <alignment horizontal="left" vertical="center"/>
    </xf>
    <xf numFmtId="0" fontId="30" fillId="0" borderId="23" xfId="0" applyFont="1" applyFill="1" applyBorder="1" applyAlignment="1">
      <alignment vertical="center"/>
    </xf>
    <xf numFmtId="0" fontId="29" fillId="0" borderId="23" xfId="0" applyFont="1" applyFill="1" applyBorder="1" applyAlignment="1">
      <alignment vertical="center"/>
    </xf>
    <xf numFmtId="0" fontId="29" fillId="0" borderId="23" xfId="0" applyFont="1" applyFill="1" applyBorder="1" applyAlignment="1">
      <alignment vertical="center" wrapText="1"/>
    </xf>
    <xf numFmtId="0" fontId="29" fillId="0" borderId="23" xfId="0" applyFont="1" applyFill="1" applyBorder="1" applyAlignment="1">
      <alignment/>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xf>
    <xf numFmtId="0" fontId="32" fillId="0" borderId="23" xfId="0" applyFont="1" applyFill="1" applyBorder="1" applyAlignment="1">
      <alignment horizontal="left" vertical="center" wrapText="1"/>
    </xf>
    <xf numFmtId="49" fontId="29" fillId="0" borderId="23" xfId="0" applyNumberFormat="1" applyFont="1" applyFill="1" applyBorder="1" applyAlignment="1">
      <alignment horizontal="center" vertical="center"/>
    </xf>
    <xf numFmtId="0" fontId="29" fillId="0" borderId="24" xfId="0" applyFont="1" applyFill="1" applyBorder="1" applyAlignment="1">
      <alignment/>
    </xf>
    <xf numFmtId="49" fontId="30" fillId="0" borderId="23" xfId="0" applyNumberFormat="1" applyFont="1" applyFill="1" applyBorder="1" applyAlignment="1">
      <alignment horizontal="center" vertical="center" wrapText="1"/>
    </xf>
    <xf numFmtId="49" fontId="30" fillId="0" borderId="23" xfId="0" applyNumberFormat="1" applyFont="1" applyFill="1" applyBorder="1" applyAlignment="1">
      <alignment horizontal="center" vertical="center"/>
    </xf>
    <xf numFmtId="0" fontId="30" fillId="0" borderId="23" xfId="0" applyFont="1" applyFill="1" applyBorder="1" applyAlignment="1">
      <alignment/>
    </xf>
    <xf numFmtId="0" fontId="35" fillId="0" borderId="23" xfId="0" applyFont="1" applyFill="1" applyBorder="1" applyAlignment="1">
      <alignment/>
    </xf>
    <xf numFmtId="0" fontId="0" fillId="0" borderId="0" xfId="0" applyFill="1" applyAlignment="1">
      <alignment/>
    </xf>
    <xf numFmtId="0" fontId="30" fillId="0" borderId="25" xfId="0" applyFont="1" applyFill="1" applyBorder="1" applyAlignment="1">
      <alignment horizontal="center" vertical="center"/>
    </xf>
    <xf numFmtId="0" fontId="0" fillId="0" borderId="0" xfId="0" applyFill="1" applyBorder="1" applyAlignment="1">
      <alignment/>
    </xf>
    <xf numFmtId="0" fontId="35" fillId="0" borderId="0" xfId="0" applyFont="1" applyFill="1" applyAlignment="1">
      <alignment/>
    </xf>
    <xf numFmtId="176" fontId="29" fillId="0" borderId="25" xfId="102" applyNumberFormat="1" applyFont="1" applyFill="1" applyBorder="1" applyAlignment="1">
      <alignment horizontal="right" vertical="center"/>
    </xf>
    <xf numFmtId="3" fontId="29" fillId="0" borderId="23" xfId="179" applyNumberFormat="1" applyFont="1" applyFill="1" applyBorder="1" applyAlignment="1">
      <alignment horizontal="center" vertical="center" wrapText="1"/>
      <protection/>
    </xf>
    <xf numFmtId="176" fontId="29" fillId="0" borderId="23" xfId="102" applyNumberFormat="1" applyFont="1" applyFill="1" applyBorder="1" applyAlignment="1">
      <alignment vertical="center"/>
    </xf>
    <xf numFmtId="188" fontId="29" fillId="0" borderId="23" xfId="0" applyNumberFormat="1" applyFont="1" applyFill="1" applyBorder="1" applyAlignment="1">
      <alignment horizontal="center" vertical="center"/>
    </xf>
    <xf numFmtId="0" fontId="35" fillId="0" borderId="23" xfId="0" applyFont="1" applyFill="1" applyBorder="1" applyAlignment="1">
      <alignment horizontal="center" vertical="center"/>
    </xf>
    <xf numFmtId="49" fontId="35" fillId="0" borderId="23" xfId="0" applyNumberFormat="1" applyFont="1" applyFill="1" applyBorder="1" applyAlignment="1">
      <alignment horizontal="center" vertical="center"/>
    </xf>
    <xf numFmtId="3" fontId="35" fillId="0" borderId="23" xfId="102" applyNumberFormat="1" applyFont="1" applyFill="1" applyBorder="1" applyAlignment="1">
      <alignment horizontal="right" vertical="center"/>
    </xf>
    <xf numFmtId="0" fontId="29" fillId="0" borderId="23" xfId="0" applyFont="1" applyFill="1" applyBorder="1" applyAlignment="1">
      <alignment/>
    </xf>
    <xf numFmtId="3" fontId="29" fillId="0" borderId="23" xfId="0" applyNumberFormat="1" applyFont="1" applyFill="1" applyBorder="1" applyAlignment="1">
      <alignment horizontal="right" vertical="center" wrapText="1"/>
    </xf>
    <xf numFmtId="3" fontId="29" fillId="0" borderId="23" xfId="0" applyNumberFormat="1" applyFont="1" applyFill="1" applyBorder="1" applyAlignment="1">
      <alignment vertical="center"/>
    </xf>
    <xf numFmtId="0" fontId="32" fillId="0" borderId="23" xfId="0" applyFont="1" applyFill="1" applyBorder="1" applyAlignment="1">
      <alignment horizontal="center" vertical="center"/>
    </xf>
    <xf numFmtId="0" fontId="32" fillId="0" borderId="23" xfId="0" applyFont="1" applyFill="1" applyBorder="1" applyAlignment="1">
      <alignment horizontal="right" vertical="center"/>
    </xf>
    <xf numFmtId="0" fontId="30" fillId="0" borderId="24" xfId="0" applyFont="1" applyFill="1" applyBorder="1" applyAlignment="1">
      <alignment vertical="center"/>
    </xf>
    <xf numFmtId="3" fontId="30" fillId="0" borderId="23" xfId="0" applyNumberFormat="1" applyFont="1" applyFill="1" applyBorder="1" applyAlignment="1">
      <alignment horizontal="right" vertical="center"/>
    </xf>
    <xf numFmtId="0" fontId="32" fillId="0" borderId="23" xfId="0" applyFont="1" applyFill="1" applyBorder="1" applyAlignment="1">
      <alignment vertical="center"/>
    </xf>
    <xf numFmtId="181" fontId="35" fillId="0" borderId="23" xfId="0" applyNumberFormat="1" applyFont="1" applyFill="1" applyBorder="1" applyAlignment="1">
      <alignment horizontal="center" vertical="center"/>
    </xf>
    <xf numFmtId="3" fontId="35" fillId="0" borderId="23" xfId="0" applyNumberFormat="1" applyFont="1" applyFill="1" applyBorder="1" applyAlignment="1">
      <alignment vertical="center"/>
    </xf>
    <xf numFmtId="49" fontId="29" fillId="76" borderId="23" xfId="0" applyNumberFormat="1" applyFont="1" applyFill="1" applyBorder="1" applyAlignment="1">
      <alignment horizontal="left" vertical="center"/>
    </xf>
    <xf numFmtId="0" fontId="29" fillId="76" borderId="23" xfId="0" applyFont="1" applyFill="1" applyBorder="1" applyAlignment="1">
      <alignment horizontal="center" vertical="center"/>
    </xf>
    <xf numFmtId="49" fontId="29" fillId="76" borderId="23" xfId="0" applyNumberFormat="1" applyFont="1" applyFill="1" applyBorder="1" applyAlignment="1">
      <alignment horizontal="center" vertical="center"/>
    </xf>
    <xf numFmtId="176" fontId="29" fillId="76" borderId="25" xfId="102" applyNumberFormat="1" applyFont="1" applyFill="1" applyBorder="1" applyAlignment="1">
      <alignment horizontal="right" vertical="center"/>
    </xf>
    <xf numFmtId="10" fontId="30" fillId="0" borderId="23" xfId="188" applyNumberFormat="1" applyFont="1" applyFill="1" applyBorder="1" applyAlignment="1">
      <alignment horizontal="right" vertical="center"/>
    </xf>
    <xf numFmtId="10" fontId="29" fillId="0" borderId="23" xfId="188" applyNumberFormat="1" applyFont="1" applyFill="1" applyBorder="1" applyAlignment="1">
      <alignment horizontal="right" vertical="center"/>
    </xf>
    <xf numFmtId="10" fontId="35" fillId="0" borderId="23" xfId="188" applyNumberFormat="1" applyFont="1" applyFill="1" applyBorder="1" applyAlignment="1">
      <alignment/>
    </xf>
    <xf numFmtId="10" fontId="0" fillId="0" borderId="0" xfId="0" applyNumberFormat="1" applyFill="1" applyBorder="1" applyAlignment="1">
      <alignment/>
    </xf>
    <xf numFmtId="176" fontId="29" fillId="0" borderId="23" xfId="0" applyNumberFormat="1" applyFont="1" applyFill="1" applyBorder="1" applyAlignment="1">
      <alignment/>
    </xf>
    <xf numFmtId="10" fontId="35" fillId="76" borderId="23" xfId="188" applyNumberFormat="1" applyFont="1" applyFill="1" applyBorder="1" applyAlignment="1">
      <alignment/>
    </xf>
    <xf numFmtId="0" fontId="0" fillId="76" borderId="0" xfId="0" applyFill="1" applyBorder="1" applyAlignment="1">
      <alignment/>
    </xf>
    <xf numFmtId="0" fontId="0" fillId="76" borderId="0" xfId="0" applyFill="1" applyAlignment="1">
      <alignment/>
    </xf>
    <xf numFmtId="10" fontId="0" fillId="76" borderId="0" xfId="0" applyNumberFormat="1" applyFill="1" applyBorder="1" applyAlignment="1">
      <alignment/>
    </xf>
    <xf numFmtId="3" fontId="30" fillId="0" borderId="23" xfId="102" applyNumberFormat="1" applyFont="1" applyFill="1" applyBorder="1" applyAlignment="1">
      <alignment/>
    </xf>
    <xf numFmtId="3" fontId="29" fillId="0" borderId="23" xfId="102" applyNumberFormat="1" applyFont="1" applyFill="1" applyBorder="1" applyAlignment="1">
      <alignment/>
    </xf>
    <xf numFmtId="49" fontId="29" fillId="0" borderId="26" xfId="0" applyNumberFormat="1" applyFont="1" applyFill="1" applyBorder="1" applyAlignment="1">
      <alignment horizontal="center" vertical="center"/>
    </xf>
    <xf numFmtId="49" fontId="29" fillId="0" borderId="26" xfId="0" applyNumberFormat="1" applyFont="1" applyFill="1" applyBorder="1" applyAlignment="1">
      <alignment horizontal="left" vertical="center"/>
    </xf>
    <xf numFmtId="0" fontId="29" fillId="0" borderId="26" xfId="0" applyFont="1" applyFill="1" applyBorder="1" applyAlignment="1">
      <alignment horizontal="center" vertical="center"/>
    </xf>
    <xf numFmtId="3" fontId="29" fillId="0" borderId="26" xfId="102" applyNumberFormat="1" applyFont="1" applyFill="1" applyBorder="1" applyAlignment="1">
      <alignment/>
    </xf>
    <xf numFmtId="3" fontId="29" fillId="0" borderId="26" xfId="102" applyNumberFormat="1" applyFont="1" applyFill="1" applyBorder="1" applyAlignment="1">
      <alignment horizontal="right" vertical="center"/>
    </xf>
    <xf numFmtId="10" fontId="29" fillId="0" borderId="26" xfId="188" applyNumberFormat="1" applyFont="1" applyFill="1" applyBorder="1" applyAlignment="1">
      <alignment horizontal="right" vertical="center"/>
    </xf>
    <xf numFmtId="49" fontId="31" fillId="0" borderId="23" xfId="0" applyNumberFormat="1" applyFont="1" applyFill="1" applyBorder="1" applyAlignment="1">
      <alignment horizontal="center" vertical="center" wrapText="1"/>
    </xf>
    <xf numFmtId="49" fontId="31" fillId="0" borderId="23" xfId="0" applyNumberFormat="1" applyFont="1" applyFill="1" applyBorder="1" applyAlignment="1">
      <alignment horizontal="center" vertical="center"/>
    </xf>
    <xf numFmtId="0" fontId="35" fillId="0" borderId="23" xfId="0" applyFont="1" applyFill="1" applyBorder="1" applyAlignment="1">
      <alignment horizontal="center" vertical="center" wrapText="1"/>
    </xf>
    <xf numFmtId="49" fontId="29" fillId="0" borderId="23" xfId="0" applyNumberFormat="1" applyFont="1" applyFill="1" applyBorder="1" applyAlignment="1">
      <alignment horizontal="left" vertical="center"/>
    </xf>
    <xf numFmtId="0" fontId="30" fillId="0" borderId="0" xfId="0" applyFont="1" applyFill="1" applyBorder="1" applyAlignment="1">
      <alignment horizontal="center" vertical="center" wrapText="1"/>
    </xf>
    <xf numFmtId="0" fontId="29" fillId="0" borderId="0" xfId="0" applyFont="1" applyFill="1" applyBorder="1" applyAlignment="1">
      <alignment wrapText="1"/>
    </xf>
    <xf numFmtId="49" fontId="30" fillId="0" borderId="23" xfId="0" applyNumberFormat="1" applyFont="1" applyFill="1" applyBorder="1" applyAlignment="1">
      <alignment horizontal="center" vertical="center" wrapText="1"/>
    </xf>
    <xf numFmtId="0" fontId="31" fillId="0" borderId="0" xfId="0" applyFont="1" applyFill="1" applyBorder="1" applyAlignment="1">
      <alignment horizontal="left" vertical="center" wrapText="1"/>
    </xf>
    <xf numFmtId="0" fontId="30" fillId="0" borderId="23"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3" xfId="0"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cellXfs>
  <cellStyles count="18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heck Cell" xfId="99"/>
    <cellStyle name="Check Cell 2" xfId="100"/>
    <cellStyle name="Check Cell 3" xfId="101"/>
    <cellStyle name="Comma" xfId="102"/>
    <cellStyle name="Comma [0]" xfId="103"/>
    <cellStyle name="Comma 10" xfId="104"/>
    <cellStyle name="Comma 11" xfId="105"/>
    <cellStyle name="Comma 2" xfId="106"/>
    <cellStyle name="Comma 2 2" xfId="107"/>
    <cellStyle name="Comma 2 3" xfId="108"/>
    <cellStyle name="Comma 2 4" xfId="109"/>
    <cellStyle name="Comma 3" xfId="110"/>
    <cellStyle name="Comma 3 2" xfId="111"/>
    <cellStyle name="Comma 4" xfId="112"/>
    <cellStyle name="Comma 4 2" xfId="113"/>
    <cellStyle name="Comma 5" xfId="114"/>
    <cellStyle name="Comma 5 2" xfId="115"/>
    <cellStyle name="Comma 6" xfId="116"/>
    <cellStyle name="Comma 6 2" xfId="117"/>
    <cellStyle name="Comma 7" xfId="118"/>
    <cellStyle name="Comma 7 2" xfId="119"/>
    <cellStyle name="Comma 8" xfId="120"/>
    <cellStyle name="Comma 8 2" xfId="121"/>
    <cellStyle name="Comma 9" xfId="122"/>
    <cellStyle name="Comma0" xfId="123"/>
    <cellStyle name="Comma0 2" xfId="124"/>
    <cellStyle name="Currency" xfId="125"/>
    <cellStyle name="Currency [0]" xfId="126"/>
    <cellStyle name="Currency0" xfId="127"/>
    <cellStyle name="Currency0 2"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Good" xfId="137"/>
    <cellStyle name="Good 2" xfId="138"/>
    <cellStyle name="Good 3" xfId="139"/>
    <cellStyle name="Good 4" xfId="140"/>
    <cellStyle name="Heading 1" xfId="141"/>
    <cellStyle name="Heading 1 2" xfId="142"/>
    <cellStyle name="Heading 1 3" xfId="143"/>
    <cellStyle name="Heading 2" xfId="144"/>
    <cellStyle name="Heading 2 2" xfId="145"/>
    <cellStyle name="Heading 2 3" xfId="146"/>
    <cellStyle name="Heading 3" xfId="147"/>
    <cellStyle name="Heading 3 2" xfId="148"/>
    <cellStyle name="Heading 3 3" xfId="149"/>
    <cellStyle name="Heading 4" xfId="150"/>
    <cellStyle name="Heading 4 2" xfId="151"/>
    <cellStyle name="Heading 4 3"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10" xfId="165"/>
    <cellStyle name="Normal 11" xfId="166"/>
    <cellStyle name="Normal 2" xfId="167"/>
    <cellStyle name="Normal 2 2" xfId="168"/>
    <cellStyle name="Normal 2 2 2" xfId="169"/>
    <cellStyle name="Normal 2 3" xfId="170"/>
    <cellStyle name="Normal 3" xfId="171"/>
    <cellStyle name="Normal 3 2" xfId="172"/>
    <cellStyle name="Normal 4" xfId="173"/>
    <cellStyle name="Normal 5" xfId="174"/>
    <cellStyle name="Normal 6" xfId="175"/>
    <cellStyle name="Normal 7" xfId="176"/>
    <cellStyle name="Normal 8" xfId="177"/>
    <cellStyle name="Normal 9" xfId="178"/>
    <cellStyle name="Normal_Sheet1" xfId="179"/>
    <cellStyle name="Note" xfId="180"/>
    <cellStyle name="Note 2" xfId="181"/>
    <cellStyle name="Note 3" xfId="182"/>
    <cellStyle name="Note 3 2" xfId="183"/>
    <cellStyle name="Output" xfId="184"/>
    <cellStyle name="Output 2" xfId="185"/>
    <cellStyle name="Output 3" xfId="186"/>
    <cellStyle name="Output 4" xfId="187"/>
    <cellStyle name="Percent" xfId="188"/>
    <cellStyle name="Percent 2" xfId="189"/>
    <cellStyle name="Percent 3" xfId="190"/>
    <cellStyle name="Title" xfId="191"/>
    <cellStyle name="Title 2" xfId="192"/>
    <cellStyle name="Title 3" xfId="193"/>
    <cellStyle name="Total" xfId="194"/>
    <cellStyle name="Total 2" xfId="195"/>
    <cellStyle name="Total 3" xfId="196"/>
    <cellStyle name="Warning Text" xfId="197"/>
    <cellStyle name="Warning Text 2" xfId="198"/>
    <cellStyle name="Warning Text 3" xfId="199"/>
    <cellStyle name="Warning Text 4"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4"/>
  <sheetViews>
    <sheetView tabSelected="1" view="pageBreakPreview" zoomScaleSheetLayoutView="100" zoomScalePageLayoutView="0" workbookViewId="0" topLeftCell="A2">
      <selection activeCell="A14" sqref="A14"/>
    </sheetView>
  </sheetViews>
  <sheetFormatPr defaultColWidth="9.140625" defaultRowHeight="15"/>
  <cols>
    <col min="1" max="1" width="7.57421875" style="13" bestFit="1" customWidth="1"/>
    <col min="2" max="2" width="14.28125" style="14" customWidth="1"/>
    <col min="3" max="3" width="7.140625" style="13" bestFit="1" customWidth="1"/>
    <col min="4" max="4" width="11.00390625" style="36" customWidth="1"/>
    <col min="5" max="5" width="14.57421875" style="77" hidden="1" customWidth="1"/>
    <col min="6" max="6" width="13.57421875" style="1" hidden="1" customWidth="1"/>
    <col min="7" max="7" width="16.7109375" style="68" hidden="1" customWidth="1"/>
    <col min="8" max="8" width="14.421875" style="68" customWidth="1"/>
    <col min="9" max="9" width="50.00390625" style="13" customWidth="1"/>
    <col min="10" max="10" width="18.57421875" style="32" bestFit="1" customWidth="1"/>
    <col min="11" max="16384" width="9.140625" style="32" customWidth="1"/>
  </cols>
  <sheetData>
    <row r="1" spans="1:10" ht="50.25" customHeight="1">
      <c r="A1" s="88" t="s">
        <v>402</v>
      </c>
      <c r="B1" s="89"/>
      <c r="C1" s="89"/>
      <c r="D1" s="89"/>
      <c r="E1" s="89"/>
      <c r="F1" s="89"/>
      <c r="G1" s="89"/>
      <c r="H1" s="89"/>
      <c r="I1" s="89"/>
      <c r="J1" s="37"/>
    </row>
    <row r="2" spans="1:9" s="13" customFormat="1" ht="52.5" customHeight="1">
      <c r="A2" s="92" t="s">
        <v>167</v>
      </c>
      <c r="B2" s="90" t="s">
        <v>168</v>
      </c>
      <c r="C2" s="90" t="s">
        <v>169</v>
      </c>
      <c r="D2" s="90" t="s">
        <v>200</v>
      </c>
      <c r="E2" s="90" t="s">
        <v>378</v>
      </c>
      <c r="F2" s="90" t="s">
        <v>403</v>
      </c>
      <c r="G2" s="90"/>
      <c r="H2" s="90" t="s">
        <v>400</v>
      </c>
      <c r="I2" s="90" t="s">
        <v>170</v>
      </c>
    </row>
    <row r="3" spans="1:9" s="13" customFormat="1" ht="21" customHeight="1">
      <c r="A3" s="92"/>
      <c r="B3" s="90"/>
      <c r="C3" s="90"/>
      <c r="D3" s="90"/>
      <c r="E3" s="90"/>
      <c r="F3" s="38" t="s">
        <v>379</v>
      </c>
      <c r="G3" s="38" t="s">
        <v>391</v>
      </c>
      <c r="H3" s="90"/>
      <c r="I3" s="90"/>
    </row>
    <row r="4" spans="1:9" s="13" customFormat="1" ht="33" hidden="1">
      <c r="A4" s="85" t="s">
        <v>392</v>
      </c>
      <c r="B4" s="84" t="s">
        <v>393</v>
      </c>
      <c r="C4" s="84" t="s">
        <v>394</v>
      </c>
      <c r="D4" s="84" t="s">
        <v>395</v>
      </c>
      <c r="E4" s="84" t="s">
        <v>396</v>
      </c>
      <c r="F4" s="84" t="s">
        <v>397</v>
      </c>
      <c r="G4" s="84" t="s">
        <v>398</v>
      </c>
      <c r="H4" s="84" t="s">
        <v>401</v>
      </c>
      <c r="I4" s="84" t="s">
        <v>399</v>
      </c>
    </row>
    <row r="5" spans="1:10" s="40" customFormat="1" ht="16.5">
      <c r="A5" s="12" t="s">
        <v>171</v>
      </c>
      <c r="B5" s="15" t="s">
        <v>404</v>
      </c>
      <c r="C5" s="12"/>
      <c r="D5" s="39"/>
      <c r="E5" s="76"/>
      <c r="F5" s="2"/>
      <c r="G5" s="67"/>
      <c r="H5" s="67"/>
      <c r="I5" s="12"/>
      <c r="J5" s="40" t="s">
        <v>199</v>
      </c>
    </row>
    <row r="6" spans="1:9" s="41" customFormat="1" ht="49.5">
      <c r="A6" s="3">
        <f>IF(E6="","",COUNTA($E$6:E6))</f>
        <v>1</v>
      </c>
      <c r="B6" s="14" t="s">
        <v>381</v>
      </c>
      <c r="C6" s="50" t="s">
        <v>172</v>
      </c>
      <c r="D6" s="51"/>
      <c r="E6" s="52">
        <v>25000</v>
      </c>
      <c r="F6" s="52"/>
      <c r="G6" s="52">
        <v>10500</v>
      </c>
      <c r="H6" s="52">
        <f>SUM(E6:G6)</f>
        <v>35500</v>
      </c>
      <c r="I6" s="86" t="s">
        <v>380</v>
      </c>
    </row>
    <row r="7" spans="1:9" ht="49.5">
      <c r="A7" s="3">
        <f>IF(E7="","",COUNTA($E$6:E7))</f>
        <v>2</v>
      </c>
      <c r="B7" s="14" t="s">
        <v>381</v>
      </c>
      <c r="C7" s="13" t="s">
        <v>172</v>
      </c>
      <c r="D7" s="36" t="s">
        <v>382</v>
      </c>
      <c r="E7" s="52">
        <v>31700</v>
      </c>
      <c r="F7" s="52">
        <v>9200</v>
      </c>
      <c r="G7" s="52"/>
      <c r="H7" s="52">
        <f aca="true" t="shared" si="0" ref="H7:H12">SUM(E7:G7)</f>
        <v>40900</v>
      </c>
      <c r="I7" s="33" t="s">
        <v>383</v>
      </c>
    </row>
    <row r="8" spans="1:9" ht="28.5" customHeight="1">
      <c r="A8" s="93">
        <v>3</v>
      </c>
      <c r="B8" s="87" t="s">
        <v>381</v>
      </c>
      <c r="C8" s="13" t="s">
        <v>172</v>
      </c>
      <c r="D8" s="36" t="s">
        <v>384</v>
      </c>
      <c r="E8" s="52">
        <v>25000</v>
      </c>
      <c r="F8" s="52">
        <v>8000</v>
      </c>
      <c r="G8" s="52"/>
      <c r="H8" s="52">
        <f t="shared" si="0"/>
        <v>33000</v>
      </c>
      <c r="I8" s="95" t="s">
        <v>386</v>
      </c>
    </row>
    <row r="9" spans="1:9" ht="28.5" customHeight="1">
      <c r="A9" s="94"/>
      <c r="B9" s="87"/>
      <c r="C9" s="13" t="s">
        <v>172</v>
      </c>
      <c r="D9" s="36" t="s">
        <v>385</v>
      </c>
      <c r="E9" s="52">
        <v>30000</v>
      </c>
      <c r="F9" s="52">
        <v>8000</v>
      </c>
      <c r="G9" s="52"/>
      <c r="H9" s="52">
        <f t="shared" si="0"/>
        <v>38000</v>
      </c>
      <c r="I9" s="95"/>
    </row>
    <row r="10" spans="1:9" ht="49.5">
      <c r="A10" s="3">
        <v>4</v>
      </c>
      <c r="B10" s="14" t="s">
        <v>381</v>
      </c>
      <c r="C10" s="13" t="s">
        <v>172</v>
      </c>
      <c r="E10" s="52">
        <v>29500</v>
      </c>
      <c r="F10" s="52"/>
      <c r="G10" s="52">
        <v>10500</v>
      </c>
      <c r="H10" s="52">
        <f t="shared" si="0"/>
        <v>40000</v>
      </c>
      <c r="I10" s="33" t="s">
        <v>390</v>
      </c>
    </row>
    <row r="11" spans="1:9" ht="49.5">
      <c r="A11" s="3">
        <v>5</v>
      </c>
      <c r="B11" s="14" t="s">
        <v>381</v>
      </c>
      <c r="C11" s="13" t="s">
        <v>172</v>
      </c>
      <c r="E11" s="52">
        <v>30128</v>
      </c>
      <c r="F11" s="52"/>
      <c r="G11" s="52">
        <v>10500</v>
      </c>
      <c r="H11" s="52">
        <f t="shared" si="0"/>
        <v>40628</v>
      </c>
      <c r="I11" s="33" t="s">
        <v>387</v>
      </c>
    </row>
    <row r="12" spans="1:9" ht="49.5">
      <c r="A12" s="3">
        <v>6</v>
      </c>
      <c r="B12" s="14" t="s">
        <v>381</v>
      </c>
      <c r="C12" s="13" t="s">
        <v>172</v>
      </c>
      <c r="D12" s="36" t="s">
        <v>388</v>
      </c>
      <c r="E12" s="52">
        <v>27000</v>
      </c>
      <c r="F12" s="52"/>
      <c r="G12" s="52">
        <v>10500</v>
      </c>
      <c r="H12" s="52">
        <f t="shared" si="0"/>
        <v>37500</v>
      </c>
      <c r="I12" s="33" t="s">
        <v>389</v>
      </c>
    </row>
    <row r="13" spans="1:10" ht="150.75" customHeight="1">
      <c r="A13" s="91" t="s">
        <v>405</v>
      </c>
      <c r="B13" s="91"/>
      <c r="C13" s="91"/>
      <c r="D13" s="91"/>
      <c r="E13" s="91"/>
      <c r="F13" s="91"/>
      <c r="G13" s="91"/>
      <c r="H13" s="91"/>
      <c r="I13" s="91"/>
      <c r="J13" s="37"/>
    </row>
    <row r="14" spans="1:9" ht="16.5">
      <c r="A14" s="80"/>
      <c r="B14" s="79"/>
      <c r="C14" s="80"/>
      <c r="D14" s="78"/>
      <c r="E14" s="81"/>
      <c r="F14" s="82"/>
      <c r="G14" s="83"/>
      <c r="H14" s="83"/>
      <c r="I14" s="80"/>
    </row>
  </sheetData>
  <sheetProtection/>
  <mergeCells count="13">
    <mergeCell ref="D2:D3"/>
    <mergeCell ref="E2:E3"/>
    <mergeCell ref="I8:I9"/>
    <mergeCell ref="B8:B9"/>
    <mergeCell ref="A1:I1"/>
    <mergeCell ref="I2:I3"/>
    <mergeCell ref="A13:I13"/>
    <mergeCell ref="H2:H3"/>
    <mergeCell ref="F2:G2"/>
    <mergeCell ref="A2:A3"/>
    <mergeCell ref="B2:B3"/>
    <mergeCell ref="C2:C3"/>
    <mergeCell ref="A8:A9"/>
  </mergeCells>
  <printOptions horizontalCentered="1"/>
  <pageMargins left="0.3" right="0.3" top="0.5" bottom="0.6" header="0.3" footer="0.3"/>
  <pageSetup fitToHeight="0" fitToWidth="1" horizontalDpi="600" verticalDpi="600" orientation="portrait" paperSize="9" scale="93" r:id="rId1"/>
  <headerFooter>
    <oddHeader>&amp;C &amp;P</oddHeader>
    <oddFooter>&amp;C&amp;"Times New Roman,Bold"&amp;10Ghi chú:&amp;"Times New Roman,Regular" Trường hợp các đơn vị không gửi Văn bản đề nghị duy trì hoặc điều chỉnh công bố giá các loại VLXD, vật tư thiết bị, Sở XD sẽ xem xét gỡ bỏ thông tin và giá ra khỏi Công bố giá</oddFooter>
  </headerFooter>
</worksheet>
</file>

<file path=xl/worksheets/sheet2.xml><?xml version="1.0" encoding="utf-8"?>
<worksheet xmlns="http://schemas.openxmlformats.org/spreadsheetml/2006/main" xmlns:r="http://schemas.openxmlformats.org/officeDocument/2006/relationships">
  <dimension ref="A2:BG479"/>
  <sheetViews>
    <sheetView zoomScale="70" zoomScaleNormal="70" zoomScalePageLayoutView="0" workbookViewId="0" topLeftCell="A1">
      <selection activeCell="K24" sqref="K24"/>
    </sheetView>
  </sheetViews>
  <sheetFormatPr defaultColWidth="9.140625" defaultRowHeight="15"/>
  <cols>
    <col min="1" max="1" width="9.140625" style="42" customWidth="1"/>
    <col min="2" max="2" width="62.57421875" style="42" bestFit="1" customWidth="1"/>
    <col min="3" max="3" width="7.7109375" style="42" bestFit="1" customWidth="1"/>
    <col min="4" max="4" width="24.421875" style="42" bestFit="1" customWidth="1"/>
    <col min="5" max="5" width="18.421875" style="42" bestFit="1" customWidth="1"/>
    <col min="6" max="6" width="16.00390625" style="42" bestFit="1" customWidth="1"/>
    <col min="7" max="7" width="13.140625" style="45" customWidth="1"/>
    <col min="8" max="10" width="9.140625" style="44" customWidth="1"/>
    <col min="11" max="11" width="11.421875" style="44" bestFit="1" customWidth="1"/>
    <col min="12" max="12" width="34.421875" style="44" customWidth="1"/>
    <col min="13" max="59" width="9.140625" style="44" customWidth="1"/>
    <col min="60" max="16384" width="9.140625" style="42" customWidth="1"/>
  </cols>
  <sheetData>
    <row r="1" ht="16.5"/>
    <row r="2" spans="1:7" ht="16.5">
      <c r="A2" s="12" t="s">
        <v>192</v>
      </c>
      <c r="B2" s="12" t="s">
        <v>193</v>
      </c>
      <c r="C2" s="12" t="s">
        <v>194</v>
      </c>
      <c r="D2" s="12" t="s">
        <v>195</v>
      </c>
      <c r="E2" s="12" t="s">
        <v>196</v>
      </c>
      <c r="F2" s="12" t="s">
        <v>197</v>
      </c>
      <c r="G2" s="43" t="s">
        <v>198</v>
      </c>
    </row>
    <row r="3" spans="1:7" ht="16.5">
      <c r="A3" s="12" t="s">
        <v>171</v>
      </c>
      <c r="B3" s="12" t="s">
        <v>182</v>
      </c>
      <c r="C3" s="12"/>
      <c r="D3" s="12"/>
      <c r="E3" s="2"/>
      <c r="G3" s="41"/>
    </row>
    <row r="4" spans="1:8" ht="16.5">
      <c r="A4" s="13">
        <v>1</v>
      </c>
      <c r="B4" s="14" t="s">
        <v>22</v>
      </c>
      <c r="C4" s="13" t="s">
        <v>174</v>
      </c>
      <c r="D4" s="24" t="s">
        <v>23</v>
      </c>
      <c r="E4" s="46">
        <f>19000/1.1</f>
        <v>17272.727272727272</v>
      </c>
      <c r="F4" s="46">
        <f>18000/1.1</f>
        <v>16363.636363636362</v>
      </c>
      <c r="G4" s="69">
        <f>(F4-E4)/E4</f>
        <v>-0.052631578947368474</v>
      </c>
      <c r="H4" s="70">
        <f>MIN(G4:G13)</f>
        <v>-0.05319148936170208</v>
      </c>
    </row>
    <row r="5" spans="1:8" ht="16.5">
      <c r="A5" s="13">
        <v>2</v>
      </c>
      <c r="B5" s="14" t="s">
        <v>22</v>
      </c>
      <c r="C5" s="13" t="s">
        <v>174</v>
      </c>
      <c r="D5" s="24" t="s">
        <v>24</v>
      </c>
      <c r="E5" s="46">
        <f>19200/1.1</f>
        <v>17454.545454545452</v>
      </c>
      <c r="F5" s="46">
        <f>18200/1.1</f>
        <v>16545.454545454544</v>
      </c>
      <c r="G5" s="69">
        <f aca="true" t="shared" si="0" ref="G5:G32">(F5-E5)/E5</f>
        <v>-0.05208333333333328</v>
      </c>
      <c r="H5" s="70">
        <f>MAX(G4:G13)</f>
        <v>-0.05208333333333328</v>
      </c>
    </row>
    <row r="6" spans="1:7" ht="16.5">
      <c r="A6" s="13">
        <v>3</v>
      </c>
      <c r="B6" s="14" t="s">
        <v>22</v>
      </c>
      <c r="C6" s="13" t="s">
        <v>174</v>
      </c>
      <c r="D6" s="24" t="s">
        <v>25</v>
      </c>
      <c r="E6" s="46">
        <f>19100/1.1</f>
        <v>17363.636363636364</v>
      </c>
      <c r="F6" s="46">
        <f>18100/1.1</f>
        <v>16454.545454545452</v>
      </c>
      <c r="G6" s="69">
        <f t="shared" si="0"/>
        <v>-0.05235602094240853</v>
      </c>
    </row>
    <row r="7" spans="1:7" ht="16.5">
      <c r="A7" s="13">
        <v>4</v>
      </c>
      <c r="B7" s="14" t="s">
        <v>22</v>
      </c>
      <c r="C7" s="13" t="s">
        <v>174</v>
      </c>
      <c r="D7" s="24" t="s">
        <v>31</v>
      </c>
      <c r="E7" s="46">
        <f>19000/1.1</f>
        <v>17272.727272727272</v>
      </c>
      <c r="F7" s="46">
        <f>18000/1.1</f>
        <v>16363.636363636362</v>
      </c>
      <c r="G7" s="69">
        <f t="shared" si="0"/>
        <v>-0.052631578947368474</v>
      </c>
    </row>
    <row r="8" spans="1:7" ht="16.5">
      <c r="A8" s="13">
        <v>5</v>
      </c>
      <c r="B8" s="14" t="s">
        <v>22</v>
      </c>
      <c r="C8" s="13" t="s">
        <v>174</v>
      </c>
      <c r="D8" s="24" t="s">
        <v>32</v>
      </c>
      <c r="E8" s="46">
        <f>19100/1.1</f>
        <v>17363.636363636364</v>
      </c>
      <c r="F8" s="46">
        <f>18100/1.1</f>
        <v>16454.545454545452</v>
      </c>
      <c r="G8" s="69">
        <f t="shared" si="0"/>
        <v>-0.05235602094240853</v>
      </c>
    </row>
    <row r="9" spans="1:7" ht="16.5">
      <c r="A9" s="13">
        <v>6</v>
      </c>
      <c r="B9" s="14" t="s">
        <v>26</v>
      </c>
      <c r="C9" s="13" t="s">
        <v>174</v>
      </c>
      <c r="D9" s="24" t="s">
        <v>23</v>
      </c>
      <c r="E9" s="46">
        <f>18800/1.1</f>
        <v>17090.90909090909</v>
      </c>
      <c r="F9" s="46">
        <f>17800/1.1</f>
        <v>16181.81818181818</v>
      </c>
      <c r="G9" s="69">
        <f t="shared" si="0"/>
        <v>-0.05319148936170208</v>
      </c>
    </row>
    <row r="10" spans="1:7" ht="16.5">
      <c r="A10" s="13">
        <v>7</v>
      </c>
      <c r="B10" s="14" t="s">
        <v>26</v>
      </c>
      <c r="C10" s="13" t="s">
        <v>174</v>
      </c>
      <c r="D10" s="24" t="s">
        <v>24</v>
      </c>
      <c r="E10" s="46">
        <f>19100/1.1</f>
        <v>17363.636363636364</v>
      </c>
      <c r="F10" s="46">
        <f>18100/1.1</f>
        <v>16454.545454545452</v>
      </c>
      <c r="G10" s="69">
        <f t="shared" si="0"/>
        <v>-0.05235602094240853</v>
      </c>
    </row>
    <row r="11" spans="1:7" ht="16.5">
      <c r="A11" s="13">
        <v>8</v>
      </c>
      <c r="B11" s="14" t="s">
        <v>26</v>
      </c>
      <c r="C11" s="13" t="s">
        <v>174</v>
      </c>
      <c r="D11" s="24" t="s">
        <v>25</v>
      </c>
      <c r="E11" s="46">
        <f>19000/1.1</f>
        <v>17272.727272727272</v>
      </c>
      <c r="F11" s="46">
        <f>18000/1.1</f>
        <v>16363.636363636362</v>
      </c>
      <c r="G11" s="69">
        <f t="shared" si="0"/>
        <v>-0.052631578947368474</v>
      </c>
    </row>
    <row r="12" spans="1:7" ht="16.5">
      <c r="A12" s="13">
        <v>9</v>
      </c>
      <c r="B12" s="14" t="s">
        <v>26</v>
      </c>
      <c r="C12" s="13" t="s">
        <v>174</v>
      </c>
      <c r="D12" s="24" t="s">
        <v>31</v>
      </c>
      <c r="E12" s="46">
        <f>18800/1.1</f>
        <v>17090.90909090909</v>
      </c>
      <c r="F12" s="46">
        <f>17800/1.1</f>
        <v>16181.81818181818</v>
      </c>
      <c r="G12" s="69">
        <f t="shared" si="0"/>
        <v>-0.05319148936170208</v>
      </c>
    </row>
    <row r="13" spans="1:7" ht="16.5">
      <c r="A13" s="13">
        <v>10</v>
      </c>
      <c r="B13" s="14" t="s">
        <v>26</v>
      </c>
      <c r="C13" s="13" t="s">
        <v>174</v>
      </c>
      <c r="D13" s="24" t="s">
        <v>32</v>
      </c>
      <c r="E13" s="46">
        <f>19000/1.1</f>
        <v>17272.727272727272</v>
      </c>
      <c r="F13" s="46">
        <f>18000/1.1</f>
        <v>16363.636363636362</v>
      </c>
      <c r="G13" s="69">
        <f t="shared" si="0"/>
        <v>-0.052631578947368474</v>
      </c>
    </row>
    <row r="14" spans="1:59" s="74" customFormat="1" ht="16.5">
      <c r="A14" s="64">
        <v>11</v>
      </c>
      <c r="B14" s="63" t="s">
        <v>175</v>
      </c>
      <c r="C14" s="64" t="s">
        <v>174</v>
      </c>
      <c r="D14" s="65" t="s">
        <v>183</v>
      </c>
      <c r="E14" s="66">
        <v>14950</v>
      </c>
      <c r="F14" s="66">
        <v>15300</v>
      </c>
      <c r="G14" s="72">
        <f t="shared" si="0"/>
        <v>0.023411371237458192</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row>
    <row r="15" spans="1:59" s="74" customFormat="1" ht="16.5">
      <c r="A15" s="64">
        <v>12</v>
      </c>
      <c r="B15" s="63" t="s">
        <v>176</v>
      </c>
      <c r="C15" s="64" t="s">
        <v>174</v>
      </c>
      <c r="D15" s="65" t="s">
        <v>184</v>
      </c>
      <c r="E15" s="66">
        <v>15550</v>
      </c>
      <c r="F15" s="66">
        <v>15700</v>
      </c>
      <c r="G15" s="72">
        <f t="shared" si="0"/>
        <v>0.00964630225080386</v>
      </c>
      <c r="H15" s="75">
        <f>MIN(G14:G20)</f>
        <v>0.00946372239747634</v>
      </c>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row>
    <row r="16" spans="1:59" s="74" customFormat="1" ht="16.5">
      <c r="A16" s="64">
        <v>13</v>
      </c>
      <c r="B16" s="63" t="s">
        <v>177</v>
      </c>
      <c r="C16" s="64" t="s">
        <v>174</v>
      </c>
      <c r="D16" s="65" t="s">
        <v>185</v>
      </c>
      <c r="E16" s="66">
        <v>15350</v>
      </c>
      <c r="F16" s="66">
        <v>15500</v>
      </c>
      <c r="G16" s="72">
        <f t="shared" si="0"/>
        <v>0.009771986970684038</v>
      </c>
      <c r="H16" s="75">
        <f>MAX(G14:G20)</f>
        <v>0.023411371237458192</v>
      </c>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row>
    <row r="17" spans="1:59" s="74" customFormat="1" ht="16.5">
      <c r="A17" s="64">
        <v>14</v>
      </c>
      <c r="B17" s="63" t="s">
        <v>178</v>
      </c>
      <c r="C17" s="64" t="s">
        <v>174</v>
      </c>
      <c r="D17" s="65" t="s">
        <v>186</v>
      </c>
      <c r="E17" s="66">
        <v>15750</v>
      </c>
      <c r="F17" s="66">
        <v>15900</v>
      </c>
      <c r="G17" s="72">
        <f t="shared" si="0"/>
        <v>0.009523809523809525</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row>
    <row r="18" spans="1:59" s="74" customFormat="1" ht="16.5">
      <c r="A18" s="64">
        <v>15</v>
      </c>
      <c r="B18" s="63" t="s">
        <v>179</v>
      </c>
      <c r="C18" s="64" t="s">
        <v>174</v>
      </c>
      <c r="D18" s="65" t="s">
        <v>187</v>
      </c>
      <c r="E18" s="66">
        <v>15550</v>
      </c>
      <c r="F18" s="66">
        <v>15700</v>
      </c>
      <c r="G18" s="72">
        <f t="shared" si="0"/>
        <v>0.00964630225080386</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row>
    <row r="19" spans="1:59" s="74" customFormat="1" ht="16.5">
      <c r="A19" s="64">
        <v>16</v>
      </c>
      <c r="B19" s="63" t="s">
        <v>180</v>
      </c>
      <c r="C19" s="64" t="s">
        <v>174</v>
      </c>
      <c r="D19" s="65" t="s">
        <v>188</v>
      </c>
      <c r="E19" s="66">
        <v>15850</v>
      </c>
      <c r="F19" s="66">
        <v>16000</v>
      </c>
      <c r="G19" s="72">
        <f t="shared" si="0"/>
        <v>0.00946372239747634</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row>
    <row r="20" spans="1:59" s="74" customFormat="1" ht="16.5">
      <c r="A20" s="64">
        <v>17</v>
      </c>
      <c r="B20" s="63" t="s">
        <v>181</v>
      </c>
      <c r="C20" s="64" t="s">
        <v>174</v>
      </c>
      <c r="D20" s="65" t="s">
        <v>189</v>
      </c>
      <c r="E20" s="66">
        <v>15650</v>
      </c>
      <c r="F20" s="66">
        <v>15800</v>
      </c>
      <c r="G20" s="72">
        <f t="shared" si="0"/>
        <v>0.009584664536741214</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row>
    <row r="21" spans="1:6" s="32" customFormat="1" ht="17.25">
      <c r="A21" s="3">
        <f>IF(E21="","",COUNTA($E21:E$701))</f>
      </c>
      <c r="B21" s="19" t="s">
        <v>245</v>
      </c>
      <c r="C21" s="7"/>
      <c r="D21" s="36"/>
      <c r="E21" s="8"/>
      <c r="F21" s="8"/>
    </row>
    <row r="22" spans="1:7" s="32" customFormat="1" ht="16.5">
      <c r="A22" s="3">
        <f>IF(E22="","",COUNTA($E22:E$701))</f>
        <v>427</v>
      </c>
      <c r="B22" s="17" t="s">
        <v>264</v>
      </c>
      <c r="C22" s="5" t="s">
        <v>263</v>
      </c>
      <c r="D22" s="36"/>
      <c r="E22" s="10">
        <v>439000</v>
      </c>
      <c r="F22" s="10">
        <v>483000</v>
      </c>
      <c r="G22" s="69">
        <f t="shared" si="0"/>
        <v>0.10022779043280182</v>
      </c>
    </row>
    <row r="23" spans="1:7" s="32" customFormat="1" ht="16.5">
      <c r="A23" s="3">
        <f>IF(E23="","",COUNTA($E23:E$701))</f>
        <v>426</v>
      </c>
      <c r="B23" s="17" t="s">
        <v>265</v>
      </c>
      <c r="C23" s="5" t="s">
        <v>263</v>
      </c>
      <c r="D23" s="36"/>
      <c r="E23" s="10">
        <v>475000</v>
      </c>
      <c r="F23" s="10">
        <v>523000</v>
      </c>
      <c r="G23" s="69">
        <f t="shared" si="0"/>
        <v>0.10105263157894737</v>
      </c>
    </row>
    <row r="24" spans="1:7" s="32" customFormat="1" ht="33">
      <c r="A24" s="3">
        <f>IF(E24="","",COUNTA($E24:E$701))</f>
        <v>425</v>
      </c>
      <c r="B24" s="17" t="s">
        <v>266</v>
      </c>
      <c r="C24" s="5" t="s">
        <v>262</v>
      </c>
      <c r="D24" s="36"/>
      <c r="E24" s="10">
        <v>1587000</v>
      </c>
      <c r="F24" s="10">
        <v>1746000</v>
      </c>
      <c r="G24" s="69">
        <f t="shared" si="0"/>
        <v>0.1001890359168242</v>
      </c>
    </row>
    <row r="25" spans="1:11" s="32" customFormat="1" ht="16.5">
      <c r="A25" s="3">
        <f>IF(E25="","",COUNTA($E25:E$701))</f>
        <v>424</v>
      </c>
      <c r="B25" s="17" t="s">
        <v>267</v>
      </c>
      <c r="C25" s="5" t="s">
        <v>262</v>
      </c>
      <c r="D25" s="36"/>
      <c r="E25" s="10">
        <v>2315000</v>
      </c>
      <c r="F25" s="10">
        <v>2547000</v>
      </c>
      <c r="G25" s="69">
        <f t="shared" si="0"/>
        <v>0.1002159827213823</v>
      </c>
      <c r="H25" s="70">
        <f>MIN(G22:G32)</f>
        <v>0.09940357852882704</v>
      </c>
      <c r="K25" s="71"/>
    </row>
    <row r="26" spans="1:8" s="32" customFormat="1" ht="16.5">
      <c r="A26" s="3">
        <f>IF(E26="","",COUNTA($E26:E$701))</f>
        <v>423</v>
      </c>
      <c r="B26" s="17" t="s">
        <v>268</v>
      </c>
      <c r="C26" s="5" t="s">
        <v>262</v>
      </c>
      <c r="D26" s="36"/>
      <c r="E26" s="10">
        <v>1006000</v>
      </c>
      <c r="F26" s="10">
        <v>1106000</v>
      </c>
      <c r="G26" s="69">
        <f t="shared" si="0"/>
        <v>0.09940357852882704</v>
      </c>
      <c r="H26" s="70">
        <f>MAX(G22:G32)</f>
        <v>0.10105263157894737</v>
      </c>
    </row>
    <row r="27" spans="1:7" s="32" customFormat="1" ht="16.5">
      <c r="A27" s="3">
        <f>IF(E27="","",COUNTA($E27:E$701))</f>
        <v>422</v>
      </c>
      <c r="B27" s="17" t="s">
        <v>269</v>
      </c>
      <c r="C27" s="5" t="s">
        <v>262</v>
      </c>
      <c r="D27" s="36"/>
      <c r="E27" s="10">
        <v>1188000</v>
      </c>
      <c r="F27" s="10">
        <v>1307000</v>
      </c>
      <c r="G27" s="69">
        <f t="shared" si="0"/>
        <v>0.10016835016835017</v>
      </c>
    </row>
    <row r="28" spans="1:7" s="32" customFormat="1" ht="16.5">
      <c r="A28" s="3">
        <f>IF(E28="","",COUNTA($E28:E$701))</f>
        <v>421</v>
      </c>
      <c r="B28" s="17" t="s">
        <v>270</v>
      </c>
      <c r="C28" s="5" t="s">
        <v>262</v>
      </c>
      <c r="D28" s="36"/>
      <c r="E28" s="10">
        <v>803000</v>
      </c>
      <c r="F28" s="10">
        <v>884000</v>
      </c>
      <c r="G28" s="69">
        <f t="shared" si="0"/>
        <v>0.10087173100871731</v>
      </c>
    </row>
    <row r="29" spans="1:7" s="32" customFormat="1" ht="16.5">
      <c r="A29" s="3">
        <f>IF(E29="","",COUNTA($E29:E$701))</f>
        <v>420</v>
      </c>
      <c r="B29" s="17" t="s">
        <v>271</v>
      </c>
      <c r="C29" s="5" t="s">
        <v>262</v>
      </c>
      <c r="D29" s="36"/>
      <c r="E29" s="10">
        <v>2124000</v>
      </c>
      <c r="F29" s="10">
        <v>2337000</v>
      </c>
      <c r="G29" s="69">
        <f t="shared" si="0"/>
        <v>0.10028248587570622</v>
      </c>
    </row>
    <row r="30" spans="1:7" s="32" customFormat="1" ht="16.5">
      <c r="A30" s="3">
        <f>IF(E30="","",COUNTA($E30:E$701))</f>
        <v>419</v>
      </c>
      <c r="B30" s="17" t="s">
        <v>272</v>
      </c>
      <c r="C30" s="5" t="s">
        <v>262</v>
      </c>
      <c r="D30" s="36"/>
      <c r="E30" s="10">
        <v>1172000</v>
      </c>
      <c r="F30" s="10">
        <v>1289000</v>
      </c>
      <c r="G30" s="69">
        <f t="shared" si="0"/>
        <v>0.09982935153583618</v>
      </c>
    </row>
    <row r="31" spans="1:7" s="32" customFormat="1" ht="16.5">
      <c r="A31" s="3">
        <f>IF(E31="","",COUNTA($E31:E$701))</f>
        <v>418</v>
      </c>
      <c r="B31" s="17" t="s">
        <v>273</v>
      </c>
      <c r="C31" s="5" t="s">
        <v>262</v>
      </c>
      <c r="D31" s="36"/>
      <c r="E31" s="10">
        <v>2069000</v>
      </c>
      <c r="F31" s="10">
        <v>2276000</v>
      </c>
      <c r="G31" s="69">
        <f t="shared" si="0"/>
        <v>0.1000483325277912</v>
      </c>
    </row>
    <row r="32" spans="1:7" s="32" customFormat="1" ht="16.5">
      <c r="A32" s="3">
        <f>IF(E32="","",COUNTA($E32:E$701))</f>
        <v>417</v>
      </c>
      <c r="B32" s="17" t="s">
        <v>243</v>
      </c>
      <c r="C32" s="5" t="s">
        <v>262</v>
      </c>
      <c r="D32" s="36"/>
      <c r="E32" s="10">
        <v>1151000</v>
      </c>
      <c r="F32" s="10">
        <v>1266000</v>
      </c>
      <c r="G32" s="69">
        <f t="shared" si="0"/>
        <v>0.0999131190269331</v>
      </c>
    </row>
    <row r="33" spans="1:6" s="32" customFormat="1" ht="16.5">
      <c r="A33" s="12" t="s">
        <v>0</v>
      </c>
      <c r="B33" s="22" t="s">
        <v>221</v>
      </c>
      <c r="C33" s="47"/>
      <c r="D33" s="36"/>
      <c r="E33" s="1"/>
      <c r="F33" s="13"/>
    </row>
    <row r="34" spans="1:7" s="53" customFormat="1" ht="16.5" customHeight="1">
      <c r="A34" s="3">
        <f>IF(E34="","",COUNTA($E34:E$3034))</f>
        <v>416</v>
      </c>
      <c r="B34" s="23" t="s">
        <v>307</v>
      </c>
      <c r="C34" s="3" t="s">
        <v>174</v>
      </c>
      <c r="D34" s="36"/>
      <c r="E34" s="6">
        <v>19700</v>
      </c>
      <c r="F34" s="6">
        <v>19300</v>
      </c>
      <c r="G34" s="69">
        <f aca="true" t="shared" si="1" ref="G34:G97">(F34-E34)/E34</f>
        <v>-0.02030456852791878</v>
      </c>
    </row>
    <row r="35" spans="1:8" s="53" customFormat="1" ht="16.5">
      <c r="A35" s="3">
        <f>IF(E35="","",COUNTA($E35:E$3034))</f>
        <v>415</v>
      </c>
      <c r="B35" s="23" t="s">
        <v>308</v>
      </c>
      <c r="C35" s="3" t="s">
        <v>174</v>
      </c>
      <c r="D35" s="36"/>
      <c r="E35" s="6">
        <v>17600</v>
      </c>
      <c r="F35" s="6">
        <v>17200</v>
      </c>
      <c r="G35" s="69">
        <f t="shared" si="1"/>
        <v>-0.022727272727272728</v>
      </c>
      <c r="H35" s="70">
        <f>MIN(G34:G39)</f>
        <v>-0.023952095808383235</v>
      </c>
    </row>
    <row r="36" spans="1:8" s="53" customFormat="1" ht="16.5">
      <c r="A36" s="3">
        <f>IF(E36="","",COUNTA($E36:E$3034))</f>
        <v>414</v>
      </c>
      <c r="B36" s="23" t="s">
        <v>309</v>
      </c>
      <c r="C36" s="3" t="s">
        <v>174</v>
      </c>
      <c r="D36" s="36"/>
      <c r="E36" s="6">
        <v>16700</v>
      </c>
      <c r="F36" s="6">
        <v>16300</v>
      </c>
      <c r="G36" s="69">
        <f t="shared" si="1"/>
        <v>-0.023952095808383235</v>
      </c>
      <c r="H36" s="70">
        <f>MAX(G34:G39)</f>
        <v>-0.019305019305019305</v>
      </c>
    </row>
    <row r="37" spans="1:7" s="53" customFormat="1" ht="16.5">
      <c r="A37" s="3">
        <f>IF(E37="","",COUNTA($E37:E$3034))</f>
        <v>413</v>
      </c>
      <c r="B37" s="23" t="s">
        <v>310</v>
      </c>
      <c r="C37" s="3" t="s">
        <v>174</v>
      </c>
      <c r="D37" s="36"/>
      <c r="E37" s="6">
        <v>19200</v>
      </c>
      <c r="F37" s="6">
        <v>18800</v>
      </c>
      <c r="G37" s="69">
        <f t="shared" si="1"/>
        <v>-0.020833333333333332</v>
      </c>
    </row>
    <row r="38" spans="1:7" s="53" customFormat="1" ht="16.5">
      <c r="A38" s="3">
        <f>IF(E38="","",COUNTA($E38:E$3034))</f>
        <v>412</v>
      </c>
      <c r="B38" s="23" t="s">
        <v>311</v>
      </c>
      <c r="C38" s="3" t="s">
        <v>174</v>
      </c>
      <c r="D38" s="36"/>
      <c r="E38" s="6">
        <v>23400</v>
      </c>
      <c r="F38" s="6">
        <v>22900</v>
      </c>
      <c r="G38" s="69">
        <f t="shared" si="1"/>
        <v>-0.021367521367521368</v>
      </c>
    </row>
    <row r="39" spans="1:7" s="53" customFormat="1" ht="16.5">
      <c r="A39" s="3">
        <f>IF(E39="","",COUNTA($E39:E$3034))</f>
        <v>411</v>
      </c>
      <c r="B39" s="23" t="s">
        <v>312</v>
      </c>
      <c r="C39" s="3" t="s">
        <v>174</v>
      </c>
      <c r="D39" s="36"/>
      <c r="E39" s="6">
        <v>25900</v>
      </c>
      <c r="F39" s="6">
        <v>25400</v>
      </c>
      <c r="G39" s="69">
        <f t="shared" si="1"/>
        <v>-0.019305019305019305</v>
      </c>
    </row>
    <row r="40" spans="1:7" s="32" customFormat="1" ht="16.5">
      <c r="A40" s="9" t="s">
        <v>244</v>
      </c>
      <c r="B40" s="20" t="s">
        <v>258</v>
      </c>
      <c r="C40" s="3"/>
      <c r="D40" s="36"/>
      <c r="E40" s="1"/>
      <c r="F40" s="13"/>
      <c r="G40" s="69" t="e">
        <f t="shared" si="1"/>
        <v>#DIV/0!</v>
      </c>
    </row>
    <row r="41" spans="1:7" s="32" customFormat="1" ht="86.25" customHeight="1">
      <c r="A41" s="3">
        <f>IF(E41="","",COUNTA($E41:E$1052))</f>
      </c>
      <c r="B41" s="18" t="s">
        <v>162</v>
      </c>
      <c r="C41" s="13"/>
      <c r="D41" s="36"/>
      <c r="E41" s="46"/>
      <c r="F41" s="46"/>
      <c r="G41" s="69"/>
    </row>
    <row r="42" spans="1:7" s="32" customFormat="1" ht="16.5" customHeight="1">
      <c r="A42" s="3">
        <f>IF(E42="","",COUNTA($E42:E$1052))</f>
        <v>410</v>
      </c>
      <c r="B42" s="34" t="s">
        <v>203</v>
      </c>
      <c r="C42" s="13" t="s">
        <v>248</v>
      </c>
      <c r="D42" s="96" t="s">
        <v>204</v>
      </c>
      <c r="E42" s="46">
        <v>206364</v>
      </c>
      <c r="F42" s="46">
        <v>204545</v>
      </c>
      <c r="G42" s="69">
        <f t="shared" si="1"/>
        <v>-0.008814521912736718</v>
      </c>
    </row>
    <row r="43" spans="1:7" s="32" customFormat="1" ht="16.5">
      <c r="A43" s="3">
        <f>IF(E43="","",COUNTA($E43:E$1052))</f>
        <v>409</v>
      </c>
      <c r="B43" s="34" t="s">
        <v>205</v>
      </c>
      <c r="C43" s="13" t="s">
        <v>248</v>
      </c>
      <c r="D43" s="96"/>
      <c r="E43" s="46">
        <v>220909</v>
      </c>
      <c r="F43" s="46">
        <v>219091</v>
      </c>
      <c r="G43" s="69">
        <f t="shared" si="1"/>
        <v>-0.008229633016309884</v>
      </c>
    </row>
    <row r="44" spans="1:7" s="32" customFormat="1" ht="16.5">
      <c r="A44" s="3">
        <f>IF(E44="","",COUNTA($E44:E$1052))</f>
        <v>408</v>
      </c>
      <c r="B44" s="34" t="s">
        <v>203</v>
      </c>
      <c r="C44" s="13" t="s">
        <v>248</v>
      </c>
      <c r="D44" s="95" t="s">
        <v>206</v>
      </c>
      <c r="E44" s="46">
        <v>236364</v>
      </c>
      <c r="F44" s="46">
        <v>243636</v>
      </c>
      <c r="G44" s="69">
        <f t="shared" si="1"/>
        <v>0.030766106513682286</v>
      </c>
    </row>
    <row r="45" spans="1:7" s="32" customFormat="1" ht="16.5" customHeight="1">
      <c r="A45" s="3">
        <f>IF(E45="","",COUNTA($E45:E$1052))</f>
        <v>407</v>
      </c>
      <c r="B45" s="34" t="s">
        <v>205</v>
      </c>
      <c r="C45" s="13" t="s">
        <v>248</v>
      </c>
      <c r="D45" s="95"/>
      <c r="E45" s="46">
        <v>262727</v>
      </c>
      <c r="F45" s="46">
        <v>262727</v>
      </c>
      <c r="G45" s="69">
        <f t="shared" si="1"/>
        <v>0</v>
      </c>
    </row>
    <row r="46" spans="1:7" s="32" customFormat="1" ht="16.5">
      <c r="A46" s="3">
        <f>IF(E46="","",COUNTA($E46:E$1052))</f>
        <v>406</v>
      </c>
      <c r="B46" s="34" t="s">
        <v>207</v>
      </c>
      <c r="C46" s="13" t="s">
        <v>248</v>
      </c>
      <c r="D46" s="95"/>
      <c r="E46" s="46">
        <v>281818</v>
      </c>
      <c r="F46" s="46">
        <v>281818</v>
      </c>
      <c r="G46" s="69">
        <f t="shared" si="1"/>
        <v>0</v>
      </c>
    </row>
    <row r="47" spans="1:7" s="32" customFormat="1" ht="16.5">
      <c r="A47" s="3">
        <f>IF(E47="","",COUNTA($E47:E$1052))</f>
        <v>405</v>
      </c>
      <c r="B47" s="34" t="s">
        <v>203</v>
      </c>
      <c r="C47" s="13" t="s">
        <v>248</v>
      </c>
      <c r="D47" s="95" t="s">
        <v>208</v>
      </c>
      <c r="E47" s="46">
        <v>228182</v>
      </c>
      <c r="F47" s="46">
        <v>228182</v>
      </c>
      <c r="G47" s="69">
        <f t="shared" si="1"/>
        <v>0</v>
      </c>
    </row>
    <row r="48" spans="1:7" s="32" customFormat="1" ht="16.5">
      <c r="A48" s="3">
        <f>IF(E48="","",COUNTA($E48:E$1052))</f>
        <v>404</v>
      </c>
      <c r="B48" s="34" t="s">
        <v>209</v>
      </c>
      <c r="C48" s="13" t="s">
        <v>248</v>
      </c>
      <c r="D48" s="95"/>
      <c r="E48" s="46">
        <v>243636</v>
      </c>
      <c r="F48" s="46">
        <v>243636</v>
      </c>
      <c r="G48" s="69">
        <f t="shared" si="1"/>
        <v>0</v>
      </c>
    </row>
    <row r="49" spans="1:7" s="32" customFormat="1" ht="16.5">
      <c r="A49" s="3">
        <f>IF(E49="","",COUNTA($E49:E$1052))</f>
        <v>403</v>
      </c>
      <c r="B49" s="34" t="s">
        <v>210</v>
      </c>
      <c r="C49" s="13" t="s">
        <v>248</v>
      </c>
      <c r="D49" s="95" t="s">
        <v>211</v>
      </c>
      <c r="E49" s="46">
        <v>179091</v>
      </c>
      <c r="F49" s="46">
        <v>179091</v>
      </c>
      <c r="G49" s="69">
        <f t="shared" si="1"/>
        <v>0</v>
      </c>
    </row>
    <row r="50" spans="1:7" s="32" customFormat="1" ht="16.5">
      <c r="A50" s="3">
        <f>IF(E50="","",COUNTA($E50:E$1052))</f>
        <v>402</v>
      </c>
      <c r="B50" s="34" t="s">
        <v>212</v>
      </c>
      <c r="C50" s="13" t="s">
        <v>248</v>
      </c>
      <c r="D50" s="95"/>
      <c r="E50" s="46">
        <v>190000</v>
      </c>
      <c r="F50" s="46">
        <v>190000</v>
      </c>
      <c r="G50" s="69">
        <f t="shared" si="1"/>
        <v>0</v>
      </c>
    </row>
    <row r="51" spans="1:7" s="32" customFormat="1" ht="16.5">
      <c r="A51" s="3">
        <f>IF(E51="","",COUNTA($E51:E$1052))</f>
        <v>401</v>
      </c>
      <c r="B51" s="34" t="s">
        <v>203</v>
      </c>
      <c r="C51" s="13" t="s">
        <v>248</v>
      </c>
      <c r="D51" s="95"/>
      <c r="E51" s="46">
        <v>200909</v>
      </c>
      <c r="F51" s="46">
        <v>200909</v>
      </c>
      <c r="G51" s="69">
        <f t="shared" si="1"/>
        <v>0</v>
      </c>
    </row>
    <row r="52" spans="1:7" s="32" customFormat="1" ht="16.5">
      <c r="A52" s="3">
        <f>IF(E52="","",COUNTA($E52:E$1052))</f>
        <v>400</v>
      </c>
      <c r="B52" s="34" t="s">
        <v>213</v>
      </c>
      <c r="C52" s="13" t="s">
        <v>248</v>
      </c>
      <c r="D52" s="95"/>
      <c r="E52" s="46">
        <v>209091</v>
      </c>
      <c r="F52" s="46">
        <v>211818</v>
      </c>
      <c r="G52" s="69">
        <f t="shared" si="1"/>
        <v>0.013042168242535547</v>
      </c>
    </row>
    <row r="53" spans="1:7" s="32" customFormat="1" ht="16.5">
      <c r="A53" s="3">
        <f>IF(E53="","",COUNTA($E53:E$1052))</f>
        <v>399</v>
      </c>
      <c r="B53" s="34" t="s">
        <v>209</v>
      </c>
      <c r="C53" s="13" t="s">
        <v>248</v>
      </c>
      <c r="D53" s="95"/>
      <c r="E53" s="46">
        <v>213636</v>
      </c>
      <c r="F53" s="46">
        <v>216364</v>
      </c>
      <c r="G53" s="69">
        <f t="shared" si="1"/>
        <v>0.012769383437248405</v>
      </c>
    </row>
    <row r="54" spans="1:7" s="32" customFormat="1" ht="16.5" customHeight="1">
      <c r="A54" s="3">
        <f>IF(E54="","",COUNTA($E54:E$1052))</f>
        <v>398</v>
      </c>
      <c r="B54" s="34" t="s">
        <v>203</v>
      </c>
      <c r="C54" s="13" t="s">
        <v>248</v>
      </c>
      <c r="D54" s="95" t="s">
        <v>30</v>
      </c>
      <c r="E54" s="46">
        <v>199091</v>
      </c>
      <c r="F54" s="46">
        <v>199091</v>
      </c>
      <c r="G54" s="69">
        <f t="shared" si="1"/>
        <v>0</v>
      </c>
    </row>
    <row r="55" spans="1:7" s="32" customFormat="1" ht="16.5">
      <c r="A55" s="3">
        <f>IF(E55="","",COUNTA($E55:E$1052))</f>
        <v>397</v>
      </c>
      <c r="B55" s="34" t="s">
        <v>209</v>
      </c>
      <c r="C55" s="13" t="s">
        <v>248</v>
      </c>
      <c r="D55" s="95"/>
      <c r="E55" s="46">
        <v>211818</v>
      </c>
      <c r="F55" s="46">
        <v>211818</v>
      </c>
      <c r="G55" s="69">
        <f t="shared" si="1"/>
        <v>0</v>
      </c>
    </row>
    <row r="56" spans="1:7" s="32" customFormat="1" ht="16.5">
      <c r="A56" s="3">
        <f>IF(E56="","",COUNTA($E56:E$1052))</f>
        <v>396</v>
      </c>
      <c r="B56" s="34" t="s">
        <v>210</v>
      </c>
      <c r="C56" s="13" t="s">
        <v>248</v>
      </c>
      <c r="D56" s="95" t="s">
        <v>214</v>
      </c>
      <c r="E56" s="46">
        <v>159091</v>
      </c>
      <c r="F56" s="46">
        <v>159091</v>
      </c>
      <c r="G56" s="69">
        <f t="shared" si="1"/>
        <v>0</v>
      </c>
    </row>
    <row r="57" spans="1:7" s="32" customFormat="1" ht="16.5">
      <c r="A57" s="3">
        <f>IF(E57="","",COUNTA($E57:E$1052))</f>
        <v>395</v>
      </c>
      <c r="B57" s="34" t="s">
        <v>212</v>
      </c>
      <c r="C57" s="13" t="s">
        <v>248</v>
      </c>
      <c r="D57" s="95"/>
      <c r="E57" s="46">
        <v>172727</v>
      </c>
      <c r="F57" s="46">
        <v>172727</v>
      </c>
      <c r="G57" s="69">
        <f t="shared" si="1"/>
        <v>0</v>
      </c>
    </row>
    <row r="58" spans="1:7" s="32" customFormat="1" ht="16.5">
      <c r="A58" s="3">
        <f>IF(E58="","",COUNTA($E58:E$1052))</f>
        <v>394</v>
      </c>
      <c r="B58" s="34" t="s">
        <v>203</v>
      </c>
      <c r="C58" s="13" t="s">
        <v>248</v>
      </c>
      <c r="D58" s="95"/>
      <c r="E58" s="46">
        <v>183636</v>
      </c>
      <c r="F58" s="46">
        <v>183636</v>
      </c>
      <c r="G58" s="69">
        <f t="shared" si="1"/>
        <v>0</v>
      </c>
    </row>
    <row r="59" spans="1:7" s="32" customFormat="1" ht="16.5">
      <c r="A59" s="3">
        <f>IF(E59="","",COUNTA($E59:E$1052))</f>
        <v>393</v>
      </c>
      <c r="B59" s="34" t="s">
        <v>209</v>
      </c>
      <c r="C59" s="13" t="s">
        <v>248</v>
      </c>
      <c r="D59" s="95"/>
      <c r="E59" s="46">
        <v>199091</v>
      </c>
      <c r="F59" s="46">
        <v>199091</v>
      </c>
      <c r="G59" s="69">
        <f t="shared" si="1"/>
        <v>0</v>
      </c>
    </row>
    <row r="60" spans="1:7" s="32" customFormat="1" ht="16.5">
      <c r="A60" s="3">
        <f>IF(E60="","",COUNTA($E60:E$1052))</f>
        <v>392</v>
      </c>
      <c r="B60" s="34" t="s">
        <v>210</v>
      </c>
      <c r="C60" s="13" t="s">
        <v>248</v>
      </c>
      <c r="D60" s="95" t="s">
        <v>215</v>
      </c>
      <c r="E60" s="46">
        <v>175455</v>
      </c>
      <c r="F60" s="46">
        <v>175455</v>
      </c>
      <c r="G60" s="69">
        <f t="shared" si="1"/>
        <v>0</v>
      </c>
    </row>
    <row r="61" spans="1:7" s="32" customFormat="1" ht="16.5" customHeight="1">
      <c r="A61" s="3">
        <f>IF(E61="","",COUNTA($E61:E$1052))</f>
        <v>391</v>
      </c>
      <c r="B61" s="34" t="s">
        <v>203</v>
      </c>
      <c r="C61" s="13" t="s">
        <v>248</v>
      </c>
      <c r="D61" s="95"/>
      <c r="E61" s="46">
        <v>197273</v>
      </c>
      <c r="F61" s="46">
        <v>187273</v>
      </c>
      <c r="G61" s="69">
        <f t="shared" si="1"/>
        <v>-0.05069117415966706</v>
      </c>
    </row>
    <row r="62" spans="1:7" s="32" customFormat="1" ht="16.5">
      <c r="A62" s="3">
        <f>IF(E62="","",COUNTA($E62:E$1052))</f>
        <v>390</v>
      </c>
      <c r="B62" s="34" t="s">
        <v>209</v>
      </c>
      <c r="C62" s="13" t="s">
        <v>248</v>
      </c>
      <c r="D62" s="95"/>
      <c r="E62" s="46">
        <v>211818</v>
      </c>
      <c r="F62" s="46">
        <v>199091</v>
      </c>
      <c r="G62" s="69">
        <f t="shared" si="1"/>
        <v>-0.06008460093098792</v>
      </c>
    </row>
    <row r="63" spans="1:7" s="32" customFormat="1" ht="16.5">
      <c r="A63" s="3">
        <f>IF(E63="","",COUNTA($E63:E$1052))</f>
        <v>389</v>
      </c>
      <c r="B63" s="34" t="s">
        <v>207</v>
      </c>
      <c r="C63" s="13" t="s">
        <v>248</v>
      </c>
      <c r="D63" s="95"/>
      <c r="E63" s="46">
        <v>223636</v>
      </c>
      <c r="F63" s="46">
        <v>211818</v>
      </c>
      <c r="G63" s="69">
        <f t="shared" si="1"/>
        <v>-0.05284480137366077</v>
      </c>
    </row>
    <row r="64" spans="1:7" s="32" customFormat="1" ht="86.25" customHeight="1">
      <c r="A64" s="3">
        <f>IF(E64="","",COUNTA($E64:E$1052))</f>
      </c>
      <c r="B64" s="18" t="s">
        <v>246</v>
      </c>
      <c r="C64" s="13"/>
      <c r="D64" s="36"/>
      <c r="E64" s="46"/>
      <c r="F64" s="46"/>
      <c r="G64" s="69"/>
    </row>
    <row r="65" spans="1:7" s="32" customFormat="1" ht="16.5">
      <c r="A65" s="3">
        <f>IF(E65="","",COUNTA($E65:E$1052))</f>
        <v>388</v>
      </c>
      <c r="B65" s="14" t="s">
        <v>247</v>
      </c>
      <c r="C65" s="13" t="s">
        <v>248</v>
      </c>
      <c r="D65" s="96" t="s">
        <v>164</v>
      </c>
      <c r="E65" s="46">
        <v>200909</v>
      </c>
      <c r="F65" s="46">
        <v>199091</v>
      </c>
      <c r="G65" s="69">
        <f t="shared" si="1"/>
        <v>-0.009048872872793155</v>
      </c>
    </row>
    <row r="66" spans="1:7" s="32" customFormat="1" ht="16.5">
      <c r="A66" s="3">
        <f>IF(E66="","",COUNTA($E66:E$1052))</f>
        <v>387</v>
      </c>
      <c r="B66" s="14" t="s">
        <v>249</v>
      </c>
      <c r="C66" s="13" t="s">
        <v>248</v>
      </c>
      <c r="D66" s="96"/>
      <c r="E66" s="46">
        <v>216364</v>
      </c>
      <c r="F66" s="46">
        <v>213636</v>
      </c>
      <c r="G66" s="69">
        <f t="shared" si="1"/>
        <v>-0.012608382170786268</v>
      </c>
    </row>
    <row r="67" spans="1:7" s="32" customFormat="1" ht="16.5">
      <c r="A67" s="3">
        <f>IF(E67="","",COUNTA($E67:E$1052))</f>
        <v>386</v>
      </c>
      <c r="B67" s="14" t="s">
        <v>247</v>
      </c>
      <c r="C67" s="13" t="s">
        <v>248</v>
      </c>
      <c r="D67" s="96" t="s">
        <v>27</v>
      </c>
      <c r="E67" s="46">
        <v>231818</v>
      </c>
      <c r="F67" s="46">
        <v>238182</v>
      </c>
      <c r="G67" s="69">
        <f t="shared" si="1"/>
        <v>0.027452570551035727</v>
      </c>
    </row>
    <row r="68" spans="1:7" s="32" customFormat="1" ht="16.5">
      <c r="A68" s="3">
        <f>IF(E68="","",COUNTA($E68:E$1052))</f>
        <v>385</v>
      </c>
      <c r="B68" s="14" t="s">
        <v>249</v>
      </c>
      <c r="C68" s="13" t="s">
        <v>248</v>
      </c>
      <c r="D68" s="96"/>
      <c r="E68" s="46">
        <v>258182</v>
      </c>
      <c r="F68" s="46">
        <v>258182</v>
      </c>
      <c r="G68" s="69">
        <f t="shared" si="1"/>
        <v>0</v>
      </c>
    </row>
    <row r="69" spans="1:7" s="32" customFormat="1" ht="16.5" customHeight="1">
      <c r="A69" s="3">
        <f>IF(E69="","",COUNTA($E69:E$1052))</f>
        <v>384</v>
      </c>
      <c r="B69" s="14" t="s">
        <v>250</v>
      </c>
      <c r="C69" s="13" t="s">
        <v>248</v>
      </c>
      <c r="D69" s="96"/>
      <c r="E69" s="46">
        <v>277273</v>
      </c>
      <c r="F69" s="46">
        <v>277273</v>
      </c>
      <c r="G69" s="69">
        <f t="shared" si="1"/>
        <v>0</v>
      </c>
    </row>
    <row r="70" spans="1:7" s="32" customFormat="1" ht="16.5">
      <c r="A70" s="3">
        <f>IF(E70="","",COUNTA($E70:E$1052))</f>
        <v>383</v>
      </c>
      <c r="B70" s="14" t="s">
        <v>247</v>
      </c>
      <c r="C70" s="13" t="s">
        <v>248</v>
      </c>
      <c r="D70" s="95" t="s">
        <v>208</v>
      </c>
      <c r="E70" s="46">
        <v>223636</v>
      </c>
      <c r="F70" s="46">
        <v>223636</v>
      </c>
      <c r="G70" s="69">
        <f t="shared" si="1"/>
        <v>0</v>
      </c>
    </row>
    <row r="71" spans="1:7" s="32" customFormat="1" ht="16.5" customHeight="1">
      <c r="A71" s="3">
        <f>IF(E71="","",COUNTA($E71:E$1052))</f>
        <v>382</v>
      </c>
      <c r="B71" s="14" t="s">
        <v>249</v>
      </c>
      <c r="C71" s="13" t="s">
        <v>248</v>
      </c>
      <c r="D71" s="95"/>
      <c r="E71" s="46">
        <v>238182</v>
      </c>
      <c r="F71" s="46">
        <v>238182</v>
      </c>
      <c r="G71" s="69">
        <f t="shared" si="1"/>
        <v>0</v>
      </c>
    </row>
    <row r="72" spans="1:7" s="32" customFormat="1" ht="16.5">
      <c r="A72" s="3">
        <f>IF(E72="","",COUNTA($E72:E$1052))</f>
        <v>381</v>
      </c>
      <c r="B72" s="14" t="s">
        <v>252</v>
      </c>
      <c r="C72" s="13" t="s">
        <v>248</v>
      </c>
      <c r="D72" s="96" t="s">
        <v>28</v>
      </c>
      <c r="E72" s="46">
        <v>174545</v>
      </c>
      <c r="F72" s="46">
        <v>174545</v>
      </c>
      <c r="G72" s="69">
        <f t="shared" si="1"/>
        <v>0</v>
      </c>
    </row>
    <row r="73" spans="1:7" s="32" customFormat="1" ht="16.5">
      <c r="A73" s="3">
        <f>IF(E73="","",COUNTA($E73:E$1052))</f>
        <v>380</v>
      </c>
      <c r="B73" s="14" t="s">
        <v>253</v>
      </c>
      <c r="C73" s="13" t="s">
        <v>248</v>
      </c>
      <c r="D73" s="96"/>
      <c r="E73" s="46">
        <v>184545</v>
      </c>
      <c r="F73" s="46">
        <v>184545</v>
      </c>
      <c r="G73" s="69">
        <f t="shared" si="1"/>
        <v>0</v>
      </c>
    </row>
    <row r="74" spans="1:7" s="32" customFormat="1" ht="16.5">
      <c r="A74" s="3">
        <f>IF(E74="","",COUNTA($E74:E$1052))</f>
        <v>379</v>
      </c>
      <c r="B74" s="14" t="s">
        <v>247</v>
      </c>
      <c r="C74" s="13" t="s">
        <v>248</v>
      </c>
      <c r="D74" s="96"/>
      <c r="E74" s="46">
        <v>196364</v>
      </c>
      <c r="F74" s="46">
        <v>196364</v>
      </c>
      <c r="G74" s="69">
        <f t="shared" si="1"/>
        <v>0</v>
      </c>
    </row>
    <row r="75" spans="1:7" s="32" customFormat="1" ht="16.5">
      <c r="A75" s="3">
        <f>IF(E75="","",COUNTA($E75:E$1052))</f>
        <v>378</v>
      </c>
      <c r="B75" s="14" t="s">
        <v>254</v>
      </c>
      <c r="C75" s="13" t="s">
        <v>248</v>
      </c>
      <c r="D75" s="96"/>
      <c r="E75" s="46">
        <v>204545</v>
      </c>
      <c r="F75" s="46">
        <v>207273</v>
      </c>
      <c r="G75" s="69">
        <f t="shared" si="1"/>
        <v>0.013336918526485615</v>
      </c>
    </row>
    <row r="76" spans="1:7" s="32" customFormat="1" ht="16.5" customHeight="1">
      <c r="A76" s="3">
        <f>IF(E76="","",COUNTA($E76:E$1052))</f>
        <v>377</v>
      </c>
      <c r="B76" s="14" t="s">
        <v>251</v>
      </c>
      <c r="C76" s="13" t="s">
        <v>248</v>
      </c>
      <c r="D76" s="96"/>
      <c r="E76" s="46">
        <v>209091</v>
      </c>
      <c r="F76" s="46">
        <v>210909</v>
      </c>
      <c r="G76" s="69">
        <f t="shared" si="1"/>
        <v>0.00869477882835703</v>
      </c>
    </row>
    <row r="77" spans="1:7" s="32" customFormat="1" ht="16.5">
      <c r="A77" s="3">
        <f>IF(E77="","",COUNTA($E77:E$1052))</f>
        <v>376</v>
      </c>
      <c r="B77" s="14" t="s">
        <v>252</v>
      </c>
      <c r="C77" s="13" t="s">
        <v>248</v>
      </c>
      <c r="D77" s="96" t="s">
        <v>163</v>
      </c>
      <c r="E77" s="46">
        <v>154545</v>
      </c>
      <c r="F77" s="46">
        <v>154545</v>
      </c>
      <c r="G77" s="69">
        <f t="shared" si="1"/>
        <v>0</v>
      </c>
    </row>
    <row r="78" spans="1:7" s="32" customFormat="1" ht="16.5">
      <c r="A78" s="3">
        <f>IF(E78="","",COUNTA($E78:E$1052))</f>
        <v>375</v>
      </c>
      <c r="B78" s="14" t="s">
        <v>253</v>
      </c>
      <c r="C78" s="13" t="s">
        <v>248</v>
      </c>
      <c r="D78" s="96"/>
      <c r="E78" s="46">
        <v>168182</v>
      </c>
      <c r="F78" s="46">
        <v>168182</v>
      </c>
      <c r="G78" s="69">
        <f t="shared" si="1"/>
        <v>0</v>
      </c>
    </row>
    <row r="79" spans="1:7" s="32" customFormat="1" ht="51.75" customHeight="1">
      <c r="A79" s="3">
        <f>IF(E79="","",COUNTA($E79:E$1052))</f>
        <v>374</v>
      </c>
      <c r="B79" s="14" t="s">
        <v>247</v>
      </c>
      <c r="C79" s="13" t="s">
        <v>248</v>
      </c>
      <c r="D79" s="96"/>
      <c r="E79" s="46">
        <v>179091</v>
      </c>
      <c r="F79" s="46">
        <v>179091</v>
      </c>
      <c r="G79" s="69">
        <f t="shared" si="1"/>
        <v>0</v>
      </c>
    </row>
    <row r="80" spans="1:7" s="32" customFormat="1" ht="16.5" customHeight="1">
      <c r="A80" s="3">
        <f>IF(E80="","",COUNTA($E80:E$1052))</f>
        <v>373</v>
      </c>
      <c r="B80" s="14" t="s">
        <v>251</v>
      </c>
      <c r="C80" s="13" t="s">
        <v>248</v>
      </c>
      <c r="D80" s="96"/>
      <c r="E80" s="46">
        <v>194545</v>
      </c>
      <c r="F80" s="46">
        <v>194545</v>
      </c>
      <c r="G80" s="69">
        <f t="shared" si="1"/>
        <v>0</v>
      </c>
    </row>
    <row r="81" spans="1:7" s="32" customFormat="1" ht="16.5">
      <c r="A81" s="3">
        <f>IF(E81="","",COUNTA($E81:E$1052))</f>
        <v>372</v>
      </c>
      <c r="B81" s="14" t="s">
        <v>247</v>
      </c>
      <c r="C81" s="13" t="s">
        <v>248</v>
      </c>
      <c r="D81" s="96" t="s">
        <v>30</v>
      </c>
      <c r="E81" s="46">
        <v>194545</v>
      </c>
      <c r="F81" s="46">
        <v>194545</v>
      </c>
      <c r="G81" s="69">
        <f t="shared" si="1"/>
        <v>0</v>
      </c>
    </row>
    <row r="82" spans="1:7" s="32" customFormat="1" ht="16.5" customHeight="1">
      <c r="A82" s="3">
        <f>IF(E82="","",COUNTA($E82:E$1052))</f>
        <v>371</v>
      </c>
      <c r="B82" s="14" t="s">
        <v>251</v>
      </c>
      <c r="C82" s="13" t="s">
        <v>248</v>
      </c>
      <c r="D82" s="96"/>
      <c r="E82" s="46">
        <v>207273</v>
      </c>
      <c r="F82" s="46">
        <v>207273</v>
      </c>
      <c r="G82" s="69">
        <f t="shared" si="1"/>
        <v>0</v>
      </c>
    </row>
    <row r="83" spans="1:7" s="32" customFormat="1" ht="16.5">
      <c r="A83" s="3">
        <f>IF(E83="","",COUNTA($E83:E$1052))</f>
        <v>370</v>
      </c>
      <c r="B83" s="14" t="s">
        <v>252</v>
      </c>
      <c r="C83" s="13" t="s">
        <v>248</v>
      </c>
      <c r="D83" s="96" t="s">
        <v>29</v>
      </c>
      <c r="E83" s="46">
        <v>170000</v>
      </c>
      <c r="F83" s="46">
        <v>170000</v>
      </c>
      <c r="G83" s="69">
        <f t="shared" si="1"/>
        <v>0</v>
      </c>
    </row>
    <row r="84" spans="1:7" s="32" customFormat="1" ht="16.5">
      <c r="A84" s="3">
        <f>IF(E84="","",COUNTA($E84:E$1052))</f>
        <v>369</v>
      </c>
      <c r="B84" s="14" t="s">
        <v>253</v>
      </c>
      <c r="C84" s="13" t="s">
        <v>248</v>
      </c>
      <c r="D84" s="96"/>
      <c r="E84" s="46">
        <v>192727</v>
      </c>
      <c r="F84" s="46">
        <v>192727</v>
      </c>
      <c r="G84" s="69">
        <f t="shared" si="1"/>
        <v>0</v>
      </c>
    </row>
    <row r="85" spans="1:7" s="32" customFormat="1" ht="16.5" customHeight="1">
      <c r="A85" s="3">
        <f>IF(E85="","",COUNTA($E85:E$1052))</f>
        <v>368</v>
      </c>
      <c r="B85" s="14" t="s">
        <v>247</v>
      </c>
      <c r="C85" s="13" t="s">
        <v>248</v>
      </c>
      <c r="D85" s="96"/>
      <c r="E85" s="46">
        <v>207273</v>
      </c>
      <c r="F85" s="46">
        <v>191818</v>
      </c>
      <c r="G85" s="69">
        <f t="shared" si="1"/>
        <v>-0.07456349838136178</v>
      </c>
    </row>
    <row r="86" spans="1:7" s="32" customFormat="1" ht="16.5">
      <c r="A86" s="3">
        <f>IF(E86="","",COUNTA($E86:E$1052))</f>
        <v>367</v>
      </c>
      <c r="B86" s="14" t="s">
        <v>251</v>
      </c>
      <c r="C86" s="13" t="s">
        <v>248</v>
      </c>
      <c r="D86" s="96"/>
      <c r="E86" s="46">
        <v>219091</v>
      </c>
      <c r="F86" s="46">
        <v>204545</v>
      </c>
      <c r="G86" s="69">
        <f t="shared" si="1"/>
        <v>-0.06639250357157528</v>
      </c>
    </row>
    <row r="87" spans="1:7" s="32" customFormat="1" ht="51.75" customHeight="1">
      <c r="A87" s="3">
        <f>IF(E87="","",COUNTA($E87:E$1052))</f>
      </c>
      <c r="B87" s="18" t="s">
        <v>202</v>
      </c>
      <c r="C87" s="13"/>
      <c r="D87" s="36"/>
      <c r="E87" s="46"/>
      <c r="F87" s="46"/>
      <c r="G87" s="69"/>
    </row>
    <row r="88" spans="1:7" s="32" customFormat="1" ht="16.5">
      <c r="A88" s="3">
        <f>IF(E88="","",COUNTA($E88:E$1052))</f>
        <v>366</v>
      </c>
      <c r="B88" s="34" t="s">
        <v>203</v>
      </c>
      <c r="C88" s="13" t="s">
        <v>248</v>
      </c>
      <c r="D88" s="96" t="s">
        <v>204</v>
      </c>
      <c r="E88" s="46">
        <v>194545</v>
      </c>
      <c r="F88" s="46">
        <v>190000</v>
      </c>
      <c r="G88" s="69">
        <f t="shared" si="1"/>
        <v>-0.023362204117299338</v>
      </c>
    </row>
    <row r="89" spans="1:7" s="32" customFormat="1" ht="16.5">
      <c r="A89" s="3">
        <f>IF(E89="","",COUNTA($E89:E$1052))</f>
        <v>365</v>
      </c>
      <c r="B89" s="34" t="s">
        <v>205</v>
      </c>
      <c r="C89" s="13" t="s">
        <v>248</v>
      </c>
      <c r="D89" s="96"/>
      <c r="E89" s="46">
        <v>209091</v>
      </c>
      <c r="F89" s="46">
        <v>204545</v>
      </c>
      <c r="G89" s="69">
        <f t="shared" si="1"/>
        <v>-0.021741729677508835</v>
      </c>
    </row>
    <row r="90" spans="1:7" s="32" customFormat="1" ht="16.5">
      <c r="A90" s="3">
        <f>IF(E90="","",COUNTA($E90:E$1052))</f>
        <v>364</v>
      </c>
      <c r="B90" s="34" t="s">
        <v>203</v>
      </c>
      <c r="C90" s="13" t="s">
        <v>248</v>
      </c>
      <c r="D90" s="95" t="s">
        <v>206</v>
      </c>
      <c r="E90" s="46">
        <v>224545</v>
      </c>
      <c r="F90" s="46">
        <v>228182</v>
      </c>
      <c r="G90" s="69">
        <f t="shared" si="1"/>
        <v>0.016197198779754615</v>
      </c>
    </row>
    <row r="91" spans="1:7" s="32" customFormat="1" ht="16.5">
      <c r="A91" s="3">
        <f>IF(E91="","",COUNTA($E91:E$1052))</f>
        <v>363</v>
      </c>
      <c r="B91" s="34" t="s">
        <v>205</v>
      </c>
      <c r="C91" s="13" t="s">
        <v>248</v>
      </c>
      <c r="D91" s="95"/>
      <c r="E91" s="46">
        <v>250909</v>
      </c>
      <c r="F91" s="46">
        <v>248182</v>
      </c>
      <c r="G91" s="69">
        <f t="shared" si="1"/>
        <v>-0.010868482198725434</v>
      </c>
    </row>
    <row r="92" spans="1:7" s="32" customFormat="1" ht="16.5">
      <c r="A92" s="3">
        <f>IF(E92="","",COUNTA($E92:E$1052))</f>
        <v>362</v>
      </c>
      <c r="B92" s="34" t="s">
        <v>207</v>
      </c>
      <c r="C92" s="13" t="s">
        <v>248</v>
      </c>
      <c r="D92" s="95"/>
      <c r="E92" s="46">
        <v>270000</v>
      </c>
      <c r="F92" s="46">
        <v>267273</v>
      </c>
      <c r="G92" s="69">
        <f t="shared" si="1"/>
        <v>-0.0101</v>
      </c>
    </row>
    <row r="93" spans="1:7" s="32" customFormat="1" ht="16.5">
      <c r="A93" s="3">
        <f>IF(E93="","",COUNTA($E93:E$1052))</f>
        <v>361</v>
      </c>
      <c r="B93" s="34" t="s">
        <v>203</v>
      </c>
      <c r="C93" s="13" t="s">
        <v>248</v>
      </c>
      <c r="D93" s="95" t="s">
        <v>208</v>
      </c>
      <c r="E93" s="46">
        <v>217273</v>
      </c>
      <c r="F93" s="46">
        <v>213636</v>
      </c>
      <c r="G93" s="69">
        <f t="shared" si="1"/>
        <v>-0.01673930953224745</v>
      </c>
    </row>
    <row r="94" spans="1:7" s="32" customFormat="1" ht="16.5" customHeight="1">
      <c r="A94" s="3">
        <f>IF(E94="","",COUNTA($E94:E$1052))</f>
        <v>360</v>
      </c>
      <c r="B94" s="34" t="s">
        <v>209</v>
      </c>
      <c r="C94" s="13" t="s">
        <v>248</v>
      </c>
      <c r="D94" s="95"/>
      <c r="E94" s="46">
        <v>231818</v>
      </c>
      <c r="F94" s="46">
        <v>228182</v>
      </c>
      <c r="G94" s="69">
        <f t="shared" si="1"/>
        <v>-0.015684718184092693</v>
      </c>
    </row>
    <row r="95" spans="1:7" s="32" customFormat="1" ht="16.5">
      <c r="A95" s="3">
        <f>IF(E95="","",COUNTA($E95:E$1052))</f>
        <v>359</v>
      </c>
      <c r="B95" s="34" t="s">
        <v>210</v>
      </c>
      <c r="C95" s="13" t="s">
        <v>248</v>
      </c>
      <c r="D95" s="95" t="s">
        <v>211</v>
      </c>
      <c r="E95" s="46">
        <v>167273</v>
      </c>
      <c r="F95" s="46">
        <v>164545</v>
      </c>
      <c r="G95" s="69">
        <f t="shared" si="1"/>
        <v>-0.016308669061952618</v>
      </c>
    </row>
    <row r="96" spans="1:7" s="32" customFormat="1" ht="16.5" customHeight="1">
      <c r="A96" s="3">
        <f>IF(E96="","",COUNTA($E96:E$1052))</f>
        <v>358</v>
      </c>
      <c r="B96" s="34" t="s">
        <v>212</v>
      </c>
      <c r="C96" s="13" t="s">
        <v>248</v>
      </c>
      <c r="D96" s="95"/>
      <c r="E96" s="46">
        <v>178182</v>
      </c>
      <c r="F96" s="46">
        <v>176364</v>
      </c>
      <c r="G96" s="69">
        <f t="shared" si="1"/>
        <v>-0.010203050813213457</v>
      </c>
    </row>
    <row r="97" spans="1:7" s="32" customFormat="1" ht="16.5">
      <c r="A97" s="3">
        <f>IF(E97="","",COUNTA($E97:E$1052))</f>
        <v>357</v>
      </c>
      <c r="B97" s="34" t="s">
        <v>203</v>
      </c>
      <c r="C97" s="13" t="s">
        <v>248</v>
      </c>
      <c r="D97" s="95"/>
      <c r="E97" s="46">
        <v>190000</v>
      </c>
      <c r="F97" s="46">
        <v>186364</v>
      </c>
      <c r="G97" s="69">
        <f t="shared" si="1"/>
        <v>-0.019136842105263157</v>
      </c>
    </row>
    <row r="98" spans="1:7" s="32" customFormat="1" ht="16.5">
      <c r="A98" s="3">
        <f>IF(E98="","",COUNTA($E98:E$1052))</f>
        <v>356</v>
      </c>
      <c r="B98" s="34" t="s">
        <v>213</v>
      </c>
      <c r="C98" s="13" t="s">
        <v>248</v>
      </c>
      <c r="D98" s="95"/>
      <c r="E98" s="46">
        <v>197273</v>
      </c>
      <c r="F98" s="46">
        <v>197273</v>
      </c>
      <c r="G98" s="69">
        <f aca="true" t="shared" si="2" ref="G98:G161">(F98-E98)/E98</f>
        <v>0</v>
      </c>
    </row>
    <row r="99" spans="1:7" s="32" customFormat="1" ht="16.5">
      <c r="A99" s="3">
        <f>IF(E99="","",COUNTA($E99:E$1052))</f>
        <v>355</v>
      </c>
      <c r="B99" s="34" t="s">
        <v>209</v>
      </c>
      <c r="C99" s="13" t="s">
        <v>248</v>
      </c>
      <c r="D99" s="95"/>
      <c r="E99" s="46">
        <v>202727</v>
      </c>
      <c r="F99" s="46">
        <v>200909</v>
      </c>
      <c r="G99" s="69">
        <f t="shared" si="2"/>
        <v>-0.008967725068688433</v>
      </c>
    </row>
    <row r="100" spans="1:7" s="32" customFormat="1" ht="16.5" customHeight="1">
      <c r="A100" s="3">
        <f>IF(E100="","",COUNTA($E100:E$1052))</f>
        <v>354</v>
      </c>
      <c r="B100" s="34" t="s">
        <v>203</v>
      </c>
      <c r="C100" s="13" t="s">
        <v>248</v>
      </c>
      <c r="D100" s="95" t="s">
        <v>30</v>
      </c>
      <c r="E100" s="46">
        <v>188182</v>
      </c>
      <c r="F100" s="46">
        <v>184545</v>
      </c>
      <c r="G100" s="69">
        <f t="shared" si="2"/>
        <v>-0.019327034466633367</v>
      </c>
    </row>
    <row r="101" spans="1:7" s="32" customFormat="1" ht="16.5">
      <c r="A101" s="3">
        <f>IF(E101="","",COUNTA($E101:E$1052))</f>
        <v>353</v>
      </c>
      <c r="B101" s="34" t="s">
        <v>209</v>
      </c>
      <c r="C101" s="13" t="s">
        <v>248</v>
      </c>
      <c r="D101" s="95"/>
      <c r="E101" s="46">
        <v>200000</v>
      </c>
      <c r="F101" s="46">
        <v>197273</v>
      </c>
      <c r="G101" s="69">
        <f t="shared" si="2"/>
        <v>-0.013635</v>
      </c>
    </row>
    <row r="102" spans="1:7" s="32" customFormat="1" ht="16.5">
      <c r="A102" s="3">
        <f>IF(E102="","",COUNTA($E102:E$1052))</f>
        <v>352</v>
      </c>
      <c r="B102" s="34" t="s">
        <v>210</v>
      </c>
      <c r="C102" s="13" t="s">
        <v>248</v>
      </c>
      <c r="D102" s="95" t="s">
        <v>214</v>
      </c>
      <c r="E102" s="46">
        <v>148182</v>
      </c>
      <c r="F102" s="46">
        <v>144545</v>
      </c>
      <c r="G102" s="69">
        <f t="shared" si="2"/>
        <v>-0.02454414166362986</v>
      </c>
    </row>
    <row r="103" spans="1:7" s="32" customFormat="1" ht="16.5">
      <c r="A103" s="3">
        <f>IF(E103="","",COUNTA($E103:E$1052))</f>
        <v>351</v>
      </c>
      <c r="B103" s="34" t="s">
        <v>212</v>
      </c>
      <c r="C103" s="13" t="s">
        <v>248</v>
      </c>
      <c r="D103" s="95"/>
      <c r="E103" s="46">
        <v>155455</v>
      </c>
      <c r="F103" s="46">
        <v>158182</v>
      </c>
      <c r="G103" s="69">
        <f t="shared" si="2"/>
        <v>0.017542053970602427</v>
      </c>
    </row>
    <row r="104" spans="1:7" s="32" customFormat="1" ht="16.5">
      <c r="A104" s="3">
        <f>IF(E104="","",COUNTA($E104:E$1052))</f>
        <v>350</v>
      </c>
      <c r="B104" s="34" t="s">
        <v>203</v>
      </c>
      <c r="C104" s="13" t="s">
        <v>248</v>
      </c>
      <c r="D104" s="95"/>
      <c r="E104" s="46">
        <v>171818</v>
      </c>
      <c r="F104" s="46">
        <v>169091</v>
      </c>
      <c r="G104" s="69">
        <f t="shared" si="2"/>
        <v>-0.015871445366608852</v>
      </c>
    </row>
    <row r="105" spans="1:7" s="32" customFormat="1" ht="16.5" customHeight="1">
      <c r="A105" s="3">
        <f>IF(E105="","",COUNTA($E105:E$1052))</f>
        <v>349</v>
      </c>
      <c r="B105" s="34" t="s">
        <v>209</v>
      </c>
      <c r="C105" s="13" t="s">
        <v>248</v>
      </c>
      <c r="D105" s="95"/>
      <c r="E105" s="46">
        <v>188182</v>
      </c>
      <c r="F105" s="46">
        <v>184545</v>
      </c>
      <c r="G105" s="69">
        <f t="shared" si="2"/>
        <v>-0.019327034466633367</v>
      </c>
    </row>
    <row r="106" spans="1:7" s="32" customFormat="1" ht="69" customHeight="1">
      <c r="A106" s="3">
        <f>IF(E106="","",COUNTA($E106:E$1052))</f>
      </c>
      <c r="B106" s="18" t="s">
        <v>216</v>
      </c>
      <c r="C106" s="12"/>
      <c r="D106" s="36"/>
      <c r="E106" s="46"/>
      <c r="F106" s="46"/>
      <c r="G106" s="69"/>
    </row>
    <row r="107" spans="1:7" s="32" customFormat="1" ht="16.5" customHeight="1">
      <c r="A107" s="3">
        <f>IF(E107="","",COUNTA($E107:E$1052))</f>
        <v>348</v>
      </c>
      <c r="B107" s="34" t="s">
        <v>217</v>
      </c>
      <c r="C107" s="13" t="s">
        <v>248</v>
      </c>
      <c r="D107" s="95" t="s">
        <v>218</v>
      </c>
      <c r="E107" s="46">
        <v>140000</v>
      </c>
      <c r="F107" s="46">
        <v>140000</v>
      </c>
      <c r="G107" s="69">
        <f t="shared" si="2"/>
        <v>0</v>
      </c>
    </row>
    <row r="108" spans="1:7" s="32" customFormat="1" ht="16.5">
      <c r="A108" s="3">
        <f>IF(E108="","",COUNTA($E108:E$1052))</f>
        <v>347</v>
      </c>
      <c r="B108" s="34" t="s">
        <v>219</v>
      </c>
      <c r="C108" s="13" t="s">
        <v>248</v>
      </c>
      <c r="D108" s="95"/>
      <c r="E108" s="46">
        <v>156364</v>
      </c>
      <c r="F108" s="46">
        <v>156364</v>
      </c>
      <c r="G108" s="69">
        <f t="shared" si="2"/>
        <v>0</v>
      </c>
    </row>
    <row r="109" spans="1:7" s="32" customFormat="1" ht="16.5" customHeight="1">
      <c r="A109" s="3">
        <f>IF(E109="","",COUNTA($E109:E$1052))</f>
        <v>346</v>
      </c>
      <c r="B109" s="34" t="s">
        <v>217</v>
      </c>
      <c r="C109" s="13" t="s">
        <v>248</v>
      </c>
      <c r="D109" s="95" t="s">
        <v>259</v>
      </c>
      <c r="E109" s="46">
        <v>161818</v>
      </c>
      <c r="F109" s="46">
        <v>168182</v>
      </c>
      <c r="G109" s="69">
        <f t="shared" si="2"/>
        <v>0.039328134076555145</v>
      </c>
    </row>
    <row r="110" spans="1:7" s="32" customFormat="1" ht="16.5">
      <c r="A110" s="3">
        <f>IF(E110="","",COUNTA($E110:E$1052))</f>
        <v>345</v>
      </c>
      <c r="B110" s="34" t="s">
        <v>220</v>
      </c>
      <c r="C110" s="13" t="s">
        <v>248</v>
      </c>
      <c r="D110" s="95"/>
      <c r="E110" s="46">
        <v>181818</v>
      </c>
      <c r="F110" s="46">
        <v>185455</v>
      </c>
      <c r="G110" s="69">
        <f t="shared" si="2"/>
        <v>0.020003520003520004</v>
      </c>
    </row>
    <row r="111" spans="1:7" s="32" customFormat="1" ht="16.5">
      <c r="A111" s="3">
        <f>IF(E111="","",COUNTA($E111:E$1052))</f>
        <v>344</v>
      </c>
      <c r="B111" s="34" t="s">
        <v>139</v>
      </c>
      <c r="C111" s="13" t="s">
        <v>248</v>
      </c>
      <c r="D111" s="33"/>
      <c r="E111" s="46">
        <v>210000</v>
      </c>
      <c r="F111" s="46">
        <v>210000</v>
      </c>
      <c r="G111" s="69">
        <f t="shared" si="2"/>
        <v>0</v>
      </c>
    </row>
    <row r="112" spans="1:7" s="32" customFormat="1" ht="16.5">
      <c r="A112" s="3">
        <f>IF(E112="","",COUNTA($E112:E$1052))</f>
        <v>343</v>
      </c>
      <c r="B112" s="34" t="s">
        <v>140</v>
      </c>
      <c r="C112" s="13" t="s">
        <v>248</v>
      </c>
      <c r="D112" s="95" t="s">
        <v>141</v>
      </c>
      <c r="E112" s="46">
        <v>157273</v>
      </c>
      <c r="F112" s="46">
        <v>157273</v>
      </c>
      <c r="G112" s="69">
        <f t="shared" si="2"/>
        <v>0</v>
      </c>
    </row>
    <row r="113" spans="1:7" s="32" customFormat="1" ht="16.5">
      <c r="A113" s="3">
        <f>IF(E113="","",COUNTA($E113:E$1052))</f>
        <v>342</v>
      </c>
      <c r="B113" s="34" t="s">
        <v>220</v>
      </c>
      <c r="C113" s="13" t="s">
        <v>248</v>
      </c>
      <c r="D113" s="95"/>
      <c r="E113" s="46">
        <v>172727</v>
      </c>
      <c r="F113" s="46">
        <v>172727</v>
      </c>
      <c r="G113" s="69">
        <f t="shared" si="2"/>
        <v>0</v>
      </c>
    </row>
    <row r="114" spans="1:7" s="32" customFormat="1" ht="16.5">
      <c r="A114" s="3">
        <f>IF(E114="","",COUNTA($E114:E$1052))</f>
        <v>341</v>
      </c>
      <c r="B114" s="34" t="s">
        <v>142</v>
      </c>
      <c r="C114" s="13" t="s">
        <v>248</v>
      </c>
      <c r="D114" s="95" t="s">
        <v>143</v>
      </c>
      <c r="E114" s="46">
        <v>106364</v>
      </c>
      <c r="F114" s="46">
        <v>100909</v>
      </c>
      <c r="G114" s="69">
        <f t="shared" si="2"/>
        <v>-0.051286149449061715</v>
      </c>
    </row>
    <row r="115" spans="1:7" s="32" customFormat="1" ht="16.5">
      <c r="A115" s="3">
        <f>IF(E115="","",COUNTA($E115:E$1052))</f>
        <v>340</v>
      </c>
      <c r="B115" s="34" t="s">
        <v>144</v>
      </c>
      <c r="C115" s="13" t="s">
        <v>248</v>
      </c>
      <c r="D115" s="95"/>
      <c r="E115" s="46">
        <v>119091</v>
      </c>
      <c r="F115" s="46">
        <v>115455</v>
      </c>
      <c r="G115" s="69">
        <f t="shared" si="2"/>
        <v>-0.030531274403607325</v>
      </c>
    </row>
    <row r="116" spans="1:7" s="32" customFormat="1" ht="16.5">
      <c r="A116" s="3">
        <f>IF(E116="","",COUNTA($E116:E$1052))</f>
        <v>339</v>
      </c>
      <c r="B116" s="34" t="s">
        <v>140</v>
      </c>
      <c r="C116" s="13" t="s">
        <v>248</v>
      </c>
      <c r="D116" s="95"/>
      <c r="E116" s="46">
        <v>130909</v>
      </c>
      <c r="F116" s="46">
        <v>127273</v>
      </c>
      <c r="G116" s="69">
        <f t="shared" si="2"/>
        <v>-0.027775019288207838</v>
      </c>
    </row>
    <row r="117" spans="1:7" s="32" customFormat="1" ht="16.5">
      <c r="A117" s="3">
        <f>IF(E117="","",COUNTA($E117:E$1052))</f>
        <v>338</v>
      </c>
      <c r="B117" s="34" t="s">
        <v>145</v>
      </c>
      <c r="C117" s="13" t="s">
        <v>248</v>
      </c>
      <c r="D117" s="95"/>
      <c r="E117" s="46">
        <v>139091</v>
      </c>
      <c r="F117" s="46">
        <v>136364</v>
      </c>
      <c r="G117" s="69">
        <f t="shared" si="2"/>
        <v>-0.01960586953864736</v>
      </c>
    </row>
    <row r="118" spans="1:7" s="32" customFormat="1" ht="16.5">
      <c r="A118" s="3">
        <f>IF(E118="","",COUNTA($E118:E$1052))</f>
        <v>337</v>
      </c>
      <c r="B118" s="34" t="s">
        <v>220</v>
      </c>
      <c r="C118" s="13" t="s">
        <v>248</v>
      </c>
      <c r="D118" s="95"/>
      <c r="E118" s="46">
        <v>142727</v>
      </c>
      <c r="F118" s="46">
        <v>147273</v>
      </c>
      <c r="G118" s="69">
        <f t="shared" si="2"/>
        <v>0.03185101627582728</v>
      </c>
    </row>
    <row r="119" spans="1:7" s="32" customFormat="1" ht="16.5">
      <c r="A119" s="3">
        <f>IF(E119="","",COUNTA($E119:E$1052))</f>
        <v>336</v>
      </c>
      <c r="B119" s="34" t="s">
        <v>146</v>
      </c>
      <c r="C119" s="13" t="s">
        <v>248</v>
      </c>
      <c r="D119" s="95" t="s">
        <v>147</v>
      </c>
      <c r="E119" s="46">
        <v>70000</v>
      </c>
      <c r="F119" s="46">
        <v>69091</v>
      </c>
      <c r="G119" s="69">
        <f t="shared" si="2"/>
        <v>-0.012985714285714286</v>
      </c>
    </row>
    <row r="120" spans="1:7" s="32" customFormat="1" ht="16.5">
      <c r="A120" s="3">
        <f>IF(E120="","",COUNTA($E120:E$1052))</f>
        <v>335</v>
      </c>
      <c r="B120" s="34" t="s">
        <v>142</v>
      </c>
      <c r="C120" s="13" t="s">
        <v>248</v>
      </c>
      <c r="D120" s="95"/>
      <c r="E120" s="46">
        <v>81818</v>
      </c>
      <c r="F120" s="46">
        <v>81818</v>
      </c>
      <c r="G120" s="69">
        <f t="shared" si="2"/>
        <v>0</v>
      </c>
    </row>
    <row r="121" spans="1:7" s="32" customFormat="1" ht="16.5">
      <c r="A121" s="3">
        <f>IF(E121="","",COUNTA($E121:E$1052))</f>
        <v>334</v>
      </c>
      <c r="B121" s="34" t="s">
        <v>144</v>
      </c>
      <c r="C121" s="13" t="s">
        <v>248</v>
      </c>
      <c r="D121" s="95"/>
      <c r="E121" s="46">
        <v>96364</v>
      </c>
      <c r="F121" s="46">
        <v>95455</v>
      </c>
      <c r="G121" s="69">
        <f t="shared" si="2"/>
        <v>-0.00943298327176124</v>
      </c>
    </row>
    <row r="122" spans="1:7" s="32" customFormat="1" ht="16.5">
      <c r="A122" s="3">
        <f>IF(E122="","",COUNTA($E122:E$1052))</f>
        <v>333</v>
      </c>
      <c r="B122" s="34" t="s">
        <v>140</v>
      </c>
      <c r="C122" s="13" t="s">
        <v>248</v>
      </c>
      <c r="D122" s="95"/>
      <c r="E122" s="46">
        <v>108182</v>
      </c>
      <c r="F122" s="46">
        <v>102727</v>
      </c>
      <c r="G122" s="69">
        <f t="shared" si="2"/>
        <v>-0.05042428500120168</v>
      </c>
    </row>
    <row r="123" spans="1:7" s="32" customFormat="1" ht="16.5">
      <c r="A123" s="3">
        <f>IF(E123="","",COUNTA($E123:E$1052))</f>
        <v>332</v>
      </c>
      <c r="B123" s="34" t="s">
        <v>220</v>
      </c>
      <c r="C123" s="13" t="s">
        <v>248</v>
      </c>
      <c r="D123" s="95"/>
      <c r="E123" s="46">
        <v>123636</v>
      </c>
      <c r="F123" s="46">
        <v>122727</v>
      </c>
      <c r="G123" s="69">
        <f t="shared" si="2"/>
        <v>-0.00735222750655149</v>
      </c>
    </row>
    <row r="124" spans="1:7" s="32" customFormat="1" ht="16.5">
      <c r="A124" s="3">
        <f>IF(E124="","",COUNTA($E124:E$1052))</f>
        <v>331</v>
      </c>
      <c r="B124" s="34" t="s">
        <v>140</v>
      </c>
      <c r="C124" s="13" t="s">
        <v>248</v>
      </c>
      <c r="D124" s="95" t="s">
        <v>257</v>
      </c>
      <c r="E124" s="46">
        <v>123636</v>
      </c>
      <c r="F124" s="46">
        <v>123636</v>
      </c>
      <c r="G124" s="69">
        <f t="shared" si="2"/>
        <v>0</v>
      </c>
    </row>
    <row r="125" spans="1:7" s="32" customFormat="1" ht="16.5">
      <c r="A125" s="3">
        <f>IF(E125="","",COUNTA($E125:E$1052))</f>
        <v>330</v>
      </c>
      <c r="B125" s="34" t="s">
        <v>220</v>
      </c>
      <c r="C125" s="13" t="s">
        <v>248</v>
      </c>
      <c r="D125" s="95"/>
      <c r="E125" s="46">
        <v>138182</v>
      </c>
      <c r="F125" s="46">
        <v>138182</v>
      </c>
      <c r="G125" s="69">
        <f t="shared" si="2"/>
        <v>0</v>
      </c>
    </row>
    <row r="126" spans="1:7" s="32" customFormat="1" ht="16.5">
      <c r="A126" s="3">
        <f>IF(E126="","",COUNTA($E126:E$1052))</f>
        <v>329</v>
      </c>
      <c r="B126" s="34" t="s">
        <v>139</v>
      </c>
      <c r="C126" s="13" t="s">
        <v>248</v>
      </c>
      <c r="D126" s="95"/>
      <c r="E126" s="46">
        <v>152727</v>
      </c>
      <c r="F126" s="46">
        <v>152727</v>
      </c>
      <c r="G126" s="69">
        <f t="shared" si="2"/>
        <v>0</v>
      </c>
    </row>
    <row r="127" spans="1:7" s="32" customFormat="1" ht="49.5">
      <c r="A127" s="3">
        <f>IF(E127="","",COUNTA($E127:E$1052))</f>
        <v>328</v>
      </c>
      <c r="B127" s="34" t="s">
        <v>142</v>
      </c>
      <c r="C127" s="13" t="s">
        <v>248</v>
      </c>
      <c r="D127" s="33" t="s">
        <v>148</v>
      </c>
      <c r="E127" s="46">
        <v>91818</v>
      </c>
      <c r="F127" s="46">
        <v>90000</v>
      </c>
      <c r="G127" s="69">
        <f t="shared" si="2"/>
        <v>-0.019800039207998433</v>
      </c>
    </row>
    <row r="128" spans="1:7" s="32" customFormat="1" ht="34.5">
      <c r="A128" s="3">
        <f>IF(E128="","",COUNTA($E128:E$1052))</f>
      </c>
      <c r="B128" s="18" t="s">
        <v>255</v>
      </c>
      <c r="C128" s="12"/>
      <c r="D128" s="36"/>
      <c r="E128" s="46"/>
      <c r="F128" s="46"/>
      <c r="G128" s="69"/>
    </row>
    <row r="129" spans="1:7" s="32" customFormat="1" ht="16.5">
      <c r="A129" s="3">
        <f>IF(E129="","",COUNTA($E129:E$1052))</f>
        <v>327</v>
      </c>
      <c r="B129" s="14" t="s">
        <v>247</v>
      </c>
      <c r="C129" s="13" t="s">
        <v>248</v>
      </c>
      <c r="D129" s="97" t="s">
        <v>165</v>
      </c>
      <c r="E129" s="46">
        <v>135455</v>
      </c>
      <c r="F129" s="46">
        <v>135455</v>
      </c>
      <c r="G129" s="69">
        <f t="shared" si="2"/>
        <v>0</v>
      </c>
    </row>
    <row r="130" spans="1:7" s="32" customFormat="1" ht="16.5">
      <c r="A130" s="3">
        <f>IF(E130="","",COUNTA($E130:E$1052))</f>
        <v>326</v>
      </c>
      <c r="B130" s="14" t="s">
        <v>249</v>
      </c>
      <c r="C130" s="13" t="s">
        <v>248</v>
      </c>
      <c r="D130" s="98"/>
      <c r="E130" s="46">
        <v>150909</v>
      </c>
      <c r="F130" s="46">
        <v>150909</v>
      </c>
      <c r="G130" s="69">
        <f t="shared" si="2"/>
        <v>0</v>
      </c>
    </row>
    <row r="131" spans="1:7" s="32" customFormat="1" ht="16.5">
      <c r="A131" s="3">
        <f>IF(E131="","",COUNTA($E131:E$1052))</f>
        <v>325</v>
      </c>
      <c r="B131" s="14" t="s">
        <v>247</v>
      </c>
      <c r="C131" s="13" t="s">
        <v>248</v>
      </c>
      <c r="D131" s="96" t="s">
        <v>259</v>
      </c>
      <c r="E131" s="46">
        <v>157273</v>
      </c>
      <c r="F131" s="46">
        <v>162727</v>
      </c>
      <c r="G131" s="69">
        <f t="shared" si="2"/>
        <v>0.034678552580544655</v>
      </c>
    </row>
    <row r="132" spans="1:7" s="32" customFormat="1" ht="16.5">
      <c r="A132" s="3">
        <f>IF(E132="","",COUNTA($E132:E$1052))</f>
        <v>324</v>
      </c>
      <c r="B132" s="14" t="s">
        <v>249</v>
      </c>
      <c r="C132" s="13" t="s">
        <v>248</v>
      </c>
      <c r="D132" s="96"/>
      <c r="E132" s="46">
        <v>177273</v>
      </c>
      <c r="F132" s="46">
        <v>180000</v>
      </c>
      <c r="G132" s="69">
        <f t="shared" si="2"/>
        <v>0.015383053256841143</v>
      </c>
    </row>
    <row r="133" spans="1:7" s="32" customFormat="1" ht="16.5">
      <c r="A133" s="3">
        <f>IF(E133="","",COUNTA($E133:E$1052))</f>
        <v>323</v>
      </c>
      <c r="B133" s="14" t="s">
        <v>250</v>
      </c>
      <c r="C133" s="13" t="s">
        <v>248</v>
      </c>
      <c r="D133" s="96"/>
      <c r="E133" s="46">
        <v>205455</v>
      </c>
      <c r="F133" s="46">
        <v>205455</v>
      </c>
      <c r="G133" s="69">
        <f t="shared" si="2"/>
        <v>0</v>
      </c>
    </row>
    <row r="134" spans="1:7" s="32" customFormat="1" ht="16.5">
      <c r="A134" s="3">
        <f>IF(E134="","",COUNTA($E134:E$1052))</f>
        <v>322</v>
      </c>
      <c r="B134" s="14" t="s">
        <v>247</v>
      </c>
      <c r="C134" s="13" t="s">
        <v>248</v>
      </c>
      <c r="D134" s="96" t="s">
        <v>141</v>
      </c>
      <c r="E134" s="46">
        <v>151818</v>
      </c>
      <c r="F134" s="46">
        <v>151818</v>
      </c>
      <c r="G134" s="69">
        <f t="shared" si="2"/>
        <v>0</v>
      </c>
    </row>
    <row r="135" spans="1:7" s="32" customFormat="1" ht="16.5">
      <c r="A135" s="3">
        <f>IF(E135="","",COUNTA($E135:E$1052))</f>
        <v>321</v>
      </c>
      <c r="B135" s="14" t="s">
        <v>249</v>
      </c>
      <c r="C135" s="13" t="s">
        <v>248</v>
      </c>
      <c r="D135" s="96"/>
      <c r="E135" s="46">
        <v>168182</v>
      </c>
      <c r="F135" s="46">
        <v>168182</v>
      </c>
      <c r="G135" s="69">
        <f t="shared" si="2"/>
        <v>0</v>
      </c>
    </row>
    <row r="136" spans="1:7" s="32" customFormat="1" ht="16.5">
      <c r="A136" s="3">
        <f>IF(E136="","",COUNTA($E136:E$1052))</f>
        <v>320</v>
      </c>
      <c r="B136" s="14" t="s">
        <v>252</v>
      </c>
      <c r="C136" s="13" t="s">
        <v>248</v>
      </c>
      <c r="D136" s="96" t="s">
        <v>260</v>
      </c>
      <c r="E136" s="46">
        <v>100909</v>
      </c>
      <c r="F136" s="46">
        <v>96364</v>
      </c>
      <c r="G136" s="69">
        <f t="shared" si="2"/>
        <v>-0.04504058111764064</v>
      </c>
    </row>
    <row r="137" spans="1:7" s="32" customFormat="1" ht="16.5">
      <c r="A137" s="3">
        <f>IF(E137="","",COUNTA($E137:E$1052))</f>
        <v>319</v>
      </c>
      <c r="B137" s="14" t="s">
        <v>253</v>
      </c>
      <c r="C137" s="13" t="s">
        <v>248</v>
      </c>
      <c r="D137" s="96"/>
      <c r="E137" s="46">
        <v>113636</v>
      </c>
      <c r="F137" s="46">
        <v>110000</v>
      </c>
      <c r="G137" s="69">
        <f t="shared" si="2"/>
        <v>-0.03199690239008765</v>
      </c>
    </row>
    <row r="138" spans="1:7" s="32" customFormat="1" ht="16.5">
      <c r="A138" s="3">
        <f>IF(E138="","",COUNTA($E138:E$1052))</f>
        <v>318</v>
      </c>
      <c r="B138" s="14" t="s">
        <v>247</v>
      </c>
      <c r="C138" s="13" t="s">
        <v>248</v>
      </c>
      <c r="D138" s="96"/>
      <c r="E138" s="46">
        <v>126364</v>
      </c>
      <c r="F138" s="46">
        <v>121818</v>
      </c>
      <c r="G138" s="69">
        <f t="shared" si="2"/>
        <v>-0.03597543604191067</v>
      </c>
    </row>
    <row r="139" spans="1:7" s="32" customFormat="1" ht="16.5">
      <c r="A139" s="3">
        <f>IF(E139="","",COUNTA($E139:E$1052))</f>
        <v>317</v>
      </c>
      <c r="B139" s="14" t="s">
        <v>254</v>
      </c>
      <c r="C139" s="13" t="s">
        <v>248</v>
      </c>
      <c r="D139" s="96"/>
      <c r="E139" s="46">
        <v>133636</v>
      </c>
      <c r="F139" s="46">
        <v>130909</v>
      </c>
      <c r="G139" s="69">
        <f t="shared" si="2"/>
        <v>-0.02040617797599449</v>
      </c>
    </row>
    <row r="140" spans="1:7" s="32" customFormat="1" ht="16.5">
      <c r="A140" s="3">
        <f>IF(E140="","",COUNTA($E140:E$1052))</f>
        <v>316</v>
      </c>
      <c r="B140" s="14" t="s">
        <v>251</v>
      </c>
      <c r="C140" s="13" t="s">
        <v>248</v>
      </c>
      <c r="D140" s="96"/>
      <c r="E140" s="46">
        <v>138182</v>
      </c>
      <c r="F140" s="46">
        <v>135455</v>
      </c>
      <c r="G140" s="69">
        <f t="shared" si="2"/>
        <v>-0.019734842454154664</v>
      </c>
    </row>
    <row r="141" spans="1:7" s="32" customFormat="1" ht="16.5">
      <c r="A141" s="3">
        <f>IF(E141="","",COUNTA($E141:E$1052))</f>
        <v>315</v>
      </c>
      <c r="B141" s="14" t="s">
        <v>256</v>
      </c>
      <c r="C141" s="13" t="s">
        <v>248</v>
      </c>
      <c r="D141" s="96" t="s">
        <v>261</v>
      </c>
      <c r="E141" s="46">
        <v>65455</v>
      </c>
      <c r="F141" s="46">
        <v>63636</v>
      </c>
      <c r="G141" s="69">
        <f t="shared" si="2"/>
        <v>-0.02779008479107784</v>
      </c>
    </row>
    <row r="142" spans="1:7" s="32" customFormat="1" ht="16.5">
      <c r="A142" s="3">
        <f>IF(E142="","",COUNTA($E142:E$1052))</f>
        <v>314</v>
      </c>
      <c r="B142" s="14" t="s">
        <v>252</v>
      </c>
      <c r="C142" s="13" t="s">
        <v>248</v>
      </c>
      <c r="D142" s="96"/>
      <c r="E142" s="46">
        <v>77273</v>
      </c>
      <c r="F142" s="46">
        <v>77273</v>
      </c>
      <c r="G142" s="69">
        <f t="shared" si="2"/>
        <v>0</v>
      </c>
    </row>
    <row r="143" spans="1:7" s="32" customFormat="1" ht="16.5">
      <c r="A143" s="3">
        <f>IF(E143="","",COUNTA($E143:E$1052))</f>
        <v>313</v>
      </c>
      <c r="B143" s="14" t="s">
        <v>253</v>
      </c>
      <c r="C143" s="13" t="s">
        <v>248</v>
      </c>
      <c r="D143" s="96"/>
      <c r="E143" s="46">
        <v>90909</v>
      </c>
      <c r="F143" s="46">
        <v>90000</v>
      </c>
      <c r="G143" s="69">
        <f t="shared" si="2"/>
        <v>-0.00999900999901</v>
      </c>
    </row>
    <row r="144" spans="1:7" s="32" customFormat="1" ht="16.5">
      <c r="A144" s="3">
        <f>IF(E144="","",COUNTA($E144:E$1052))</f>
        <v>312</v>
      </c>
      <c r="B144" s="14" t="s">
        <v>247</v>
      </c>
      <c r="C144" s="13" t="s">
        <v>248</v>
      </c>
      <c r="D144" s="96"/>
      <c r="E144" s="46">
        <v>102727</v>
      </c>
      <c r="F144" s="46">
        <v>98182</v>
      </c>
      <c r="G144" s="69">
        <f t="shared" si="2"/>
        <v>-0.04424348029242556</v>
      </c>
    </row>
    <row r="145" spans="1:7" s="32" customFormat="1" ht="16.5">
      <c r="A145" s="3">
        <f>IF(E145="","",COUNTA($E145:E$1052))</f>
        <v>311</v>
      </c>
      <c r="B145" s="14" t="s">
        <v>251</v>
      </c>
      <c r="C145" s="13" t="s">
        <v>248</v>
      </c>
      <c r="D145" s="96"/>
      <c r="E145" s="46">
        <v>119091</v>
      </c>
      <c r="F145" s="46">
        <v>118182</v>
      </c>
      <c r="G145" s="69">
        <f t="shared" si="2"/>
        <v>-0.007632818600901831</v>
      </c>
    </row>
    <row r="146" spans="1:7" s="32" customFormat="1" ht="16.5">
      <c r="A146" s="3">
        <f>IF(E146="","",COUNTA($E146:E$1052))</f>
        <v>310</v>
      </c>
      <c r="B146" s="14" t="s">
        <v>247</v>
      </c>
      <c r="C146" s="13" t="s">
        <v>248</v>
      </c>
      <c r="D146" s="96" t="s">
        <v>257</v>
      </c>
      <c r="E146" s="46">
        <v>119091</v>
      </c>
      <c r="F146" s="46">
        <v>119091</v>
      </c>
      <c r="G146" s="69">
        <f t="shared" si="2"/>
        <v>0</v>
      </c>
    </row>
    <row r="147" spans="1:7" s="32" customFormat="1" ht="16.5">
      <c r="A147" s="3">
        <f>IF(E147="","",COUNTA($E147:E$1052))</f>
        <v>309</v>
      </c>
      <c r="B147" s="14" t="s">
        <v>251</v>
      </c>
      <c r="C147" s="13" t="s">
        <v>248</v>
      </c>
      <c r="D147" s="96"/>
      <c r="E147" s="46">
        <v>132727</v>
      </c>
      <c r="F147" s="46">
        <v>132727</v>
      </c>
      <c r="G147" s="69">
        <f t="shared" si="2"/>
        <v>0</v>
      </c>
    </row>
    <row r="148" spans="1:7" s="32" customFormat="1" ht="16.5">
      <c r="A148" s="3">
        <f>IF(E148="","",COUNTA($E148:E$1052))</f>
        <v>308</v>
      </c>
      <c r="B148" s="14" t="s">
        <v>250</v>
      </c>
      <c r="C148" s="13" t="s">
        <v>248</v>
      </c>
      <c r="D148" s="96"/>
      <c r="E148" s="46">
        <v>148182</v>
      </c>
      <c r="F148" s="46">
        <v>148182</v>
      </c>
      <c r="G148" s="69">
        <f t="shared" si="2"/>
        <v>0</v>
      </c>
    </row>
    <row r="149" spans="1:7" s="32" customFormat="1" ht="49.5">
      <c r="A149" s="3">
        <f>IF(E149="","",COUNTA($E149:E$1052))</f>
        <v>307</v>
      </c>
      <c r="B149" s="14" t="s">
        <v>252</v>
      </c>
      <c r="C149" s="13" t="s">
        <v>248</v>
      </c>
      <c r="D149" s="24" t="s">
        <v>166</v>
      </c>
      <c r="E149" s="46">
        <v>87273</v>
      </c>
      <c r="F149" s="46">
        <v>85455</v>
      </c>
      <c r="G149" s="69">
        <f t="shared" si="2"/>
        <v>-0.02083118490254718</v>
      </c>
    </row>
    <row r="150" spans="1:7" s="32" customFormat="1" ht="17.25" customHeight="1">
      <c r="A150" s="3">
        <f>IF(E150="","",COUNTA($E150:E$1171))</f>
      </c>
      <c r="B150" s="21" t="s">
        <v>233</v>
      </c>
      <c r="C150" s="3"/>
      <c r="D150" s="36"/>
      <c r="E150" s="11"/>
      <c r="F150" s="11"/>
      <c r="G150" s="69" t="e">
        <f t="shared" si="2"/>
        <v>#DIV/0!</v>
      </c>
    </row>
    <row r="151" spans="1:7" s="32" customFormat="1" ht="16.5">
      <c r="A151" s="3">
        <f>IF(E151="","",COUNTA($E151:E$1171))</f>
        <v>306</v>
      </c>
      <c r="B151" s="16" t="s">
        <v>225</v>
      </c>
      <c r="C151" s="3" t="s">
        <v>201</v>
      </c>
      <c r="D151" s="36" t="s">
        <v>241</v>
      </c>
      <c r="E151" s="61">
        <v>62000</v>
      </c>
      <c r="F151" s="61">
        <v>58000</v>
      </c>
      <c r="G151" s="69">
        <f t="shared" si="2"/>
        <v>-0.06451612903225806</v>
      </c>
    </row>
    <row r="152" spans="1:7" s="32" customFormat="1" ht="16.5">
      <c r="A152" s="3">
        <f>IF(E152="","",COUNTA($E152:E$1171))</f>
        <v>305</v>
      </c>
      <c r="B152" s="16" t="s">
        <v>225</v>
      </c>
      <c r="C152" s="3" t="s">
        <v>201</v>
      </c>
      <c r="D152" s="36" t="s">
        <v>237</v>
      </c>
      <c r="E152" s="61">
        <v>68000</v>
      </c>
      <c r="F152" s="61">
        <v>64000</v>
      </c>
      <c r="G152" s="69">
        <f t="shared" si="2"/>
        <v>-0.058823529411764705</v>
      </c>
    </row>
    <row r="153" spans="1:7" s="32" customFormat="1" ht="16.5">
      <c r="A153" s="3">
        <f>IF(E153="","",COUNTA($E153:E$1171))</f>
        <v>304</v>
      </c>
      <c r="B153" s="16" t="s">
        <v>225</v>
      </c>
      <c r="C153" s="3" t="s">
        <v>201</v>
      </c>
      <c r="D153" s="36" t="s">
        <v>238</v>
      </c>
      <c r="E153" s="61">
        <v>72000</v>
      </c>
      <c r="F153" s="61">
        <v>68000</v>
      </c>
      <c r="G153" s="69">
        <f t="shared" si="2"/>
        <v>-0.05555555555555555</v>
      </c>
    </row>
    <row r="154" spans="1:7" s="32" customFormat="1" ht="16.5">
      <c r="A154" s="3">
        <f>IF(E154="","",COUNTA($E154:E$1171))</f>
        <v>303</v>
      </c>
      <c r="B154" s="16" t="s">
        <v>225</v>
      </c>
      <c r="C154" s="3" t="s">
        <v>201</v>
      </c>
      <c r="D154" s="36" t="s">
        <v>239</v>
      </c>
      <c r="E154" s="61">
        <v>83000</v>
      </c>
      <c r="F154" s="61"/>
      <c r="G154" s="69">
        <f t="shared" si="2"/>
        <v>-1</v>
      </c>
    </row>
    <row r="155" spans="1:7" s="32" customFormat="1" ht="16.5">
      <c r="A155" s="3">
        <f>IF(E155="","",COUNTA($E155:E$1171))</f>
        <v>302</v>
      </c>
      <c r="B155" s="16" t="s">
        <v>226</v>
      </c>
      <c r="C155" s="3" t="s">
        <v>201</v>
      </c>
      <c r="D155" s="36" t="s">
        <v>237</v>
      </c>
      <c r="E155" s="61">
        <v>80000</v>
      </c>
      <c r="F155" s="61">
        <v>71000</v>
      </c>
      <c r="G155" s="69">
        <f t="shared" si="2"/>
        <v>-0.1125</v>
      </c>
    </row>
    <row r="156" spans="1:7" s="32" customFormat="1" ht="16.5">
      <c r="A156" s="3">
        <f>IF(E156="","",COUNTA($E156:E$1171))</f>
        <v>301</v>
      </c>
      <c r="B156" s="16" t="s">
        <v>226</v>
      </c>
      <c r="C156" s="3" t="s">
        <v>201</v>
      </c>
      <c r="D156" s="36" t="s">
        <v>238</v>
      </c>
      <c r="E156" s="61">
        <v>85000</v>
      </c>
      <c r="F156" s="61">
        <v>77000</v>
      </c>
      <c r="G156" s="69">
        <f t="shared" si="2"/>
        <v>-0.09411764705882353</v>
      </c>
    </row>
    <row r="157" spans="1:7" s="32" customFormat="1" ht="16.5">
      <c r="A157" s="3">
        <f>IF(E157="","",COUNTA($E157:E$1171))</f>
        <v>300</v>
      </c>
      <c r="B157" s="16" t="s">
        <v>227</v>
      </c>
      <c r="C157" s="3" t="s">
        <v>201</v>
      </c>
      <c r="D157" s="36" t="s">
        <v>241</v>
      </c>
      <c r="E157" s="61">
        <v>88000</v>
      </c>
      <c r="F157" s="61">
        <v>81000</v>
      </c>
      <c r="G157" s="69">
        <f t="shared" si="2"/>
        <v>-0.07954545454545454</v>
      </c>
    </row>
    <row r="158" spans="1:7" s="32" customFormat="1" ht="16.5">
      <c r="A158" s="3">
        <f>IF(E158="","",COUNTA($E158:E$1171))</f>
        <v>299</v>
      </c>
      <c r="B158" s="16" t="s">
        <v>227</v>
      </c>
      <c r="C158" s="3" t="s">
        <v>201</v>
      </c>
      <c r="D158" s="36" t="s">
        <v>237</v>
      </c>
      <c r="E158" s="61">
        <v>96000</v>
      </c>
      <c r="F158" s="61">
        <v>90000</v>
      </c>
      <c r="G158" s="69">
        <f t="shared" si="2"/>
        <v>-0.0625</v>
      </c>
    </row>
    <row r="159" spans="1:7" s="32" customFormat="1" ht="16.5">
      <c r="A159" s="3">
        <f>IF(E159="","",COUNTA($E159:E$1171))</f>
        <v>298</v>
      </c>
      <c r="B159" s="16" t="s">
        <v>227</v>
      </c>
      <c r="C159" s="3" t="s">
        <v>201</v>
      </c>
      <c r="D159" s="36" t="s">
        <v>238</v>
      </c>
      <c r="E159" s="61">
        <v>103000</v>
      </c>
      <c r="F159" s="61">
        <v>94000</v>
      </c>
      <c r="G159" s="69">
        <f t="shared" si="2"/>
        <v>-0.08737864077669903</v>
      </c>
    </row>
    <row r="160" spans="1:7" s="32" customFormat="1" ht="16.5">
      <c r="A160" s="3">
        <f>IF(E160="","",COUNTA($E160:E$1171))</f>
        <v>297</v>
      </c>
      <c r="B160" s="16" t="s">
        <v>227</v>
      </c>
      <c r="C160" s="3" t="s">
        <v>201</v>
      </c>
      <c r="D160" s="36" t="s">
        <v>239</v>
      </c>
      <c r="E160" s="61">
        <v>118000</v>
      </c>
      <c r="F160" s="61">
        <v>107000</v>
      </c>
      <c r="G160" s="69">
        <f t="shared" si="2"/>
        <v>-0.09322033898305085</v>
      </c>
    </row>
    <row r="161" spans="1:7" s="32" customFormat="1" ht="16.5">
      <c r="A161" s="3">
        <f>IF(E161="","",COUNTA($E161:E$1171))</f>
        <v>296</v>
      </c>
      <c r="B161" s="16" t="s">
        <v>228</v>
      </c>
      <c r="C161" s="3" t="s">
        <v>201</v>
      </c>
      <c r="D161" s="36" t="s">
        <v>241</v>
      </c>
      <c r="E161" s="61">
        <v>90000</v>
      </c>
      <c r="F161" s="61">
        <v>83000</v>
      </c>
      <c r="G161" s="69">
        <f t="shared" si="2"/>
        <v>-0.07777777777777778</v>
      </c>
    </row>
    <row r="162" spans="1:7" s="32" customFormat="1" ht="16.5">
      <c r="A162" s="3">
        <f>IF(E162="","",COUNTA($E162:E$1171))</f>
        <v>295</v>
      </c>
      <c r="B162" s="16" t="s">
        <v>228</v>
      </c>
      <c r="C162" s="3" t="s">
        <v>201</v>
      </c>
      <c r="D162" s="36" t="s">
        <v>237</v>
      </c>
      <c r="E162" s="61">
        <v>98000</v>
      </c>
      <c r="F162" s="61">
        <v>90000</v>
      </c>
      <c r="G162" s="69">
        <f aca="true" t="shared" si="3" ref="G162:G225">(F162-E162)/E162</f>
        <v>-0.08163265306122448</v>
      </c>
    </row>
    <row r="163" spans="1:7" s="32" customFormat="1" ht="16.5">
      <c r="A163" s="3">
        <f>IF(E163="","",COUNTA($E163:E$1171))</f>
        <v>294</v>
      </c>
      <c r="B163" s="16" t="s">
        <v>228</v>
      </c>
      <c r="C163" s="3" t="s">
        <v>201</v>
      </c>
      <c r="D163" s="36" t="s">
        <v>238</v>
      </c>
      <c r="E163" s="61">
        <v>106000</v>
      </c>
      <c r="F163" s="61">
        <v>96000</v>
      </c>
      <c r="G163" s="69">
        <f t="shared" si="3"/>
        <v>-0.09433962264150944</v>
      </c>
    </row>
    <row r="164" spans="1:7" s="32" customFormat="1" ht="16.5">
      <c r="A164" s="3">
        <f>IF(E164="","",COUNTA($E164:E$1171))</f>
        <v>293</v>
      </c>
      <c r="B164" s="16" t="s">
        <v>228</v>
      </c>
      <c r="C164" s="3" t="s">
        <v>201</v>
      </c>
      <c r="D164" s="36" t="s">
        <v>239</v>
      </c>
      <c r="E164" s="61">
        <v>121000</v>
      </c>
      <c r="F164" s="61">
        <v>110000</v>
      </c>
      <c r="G164" s="69">
        <f t="shared" si="3"/>
        <v>-0.09090909090909091</v>
      </c>
    </row>
    <row r="165" spans="1:7" s="32" customFormat="1" ht="16.5">
      <c r="A165" s="3">
        <f>IF(E165="","",COUNTA($E165:E$1171))</f>
        <v>292</v>
      </c>
      <c r="B165" s="16" t="s">
        <v>229</v>
      </c>
      <c r="C165" s="3" t="s">
        <v>201</v>
      </c>
      <c r="D165" s="36" t="s">
        <v>241</v>
      </c>
      <c r="E165" s="61">
        <v>115000</v>
      </c>
      <c r="F165" s="61">
        <v>105000</v>
      </c>
      <c r="G165" s="69">
        <f t="shared" si="3"/>
        <v>-0.08695652173913043</v>
      </c>
    </row>
    <row r="166" spans="1:7" s="32" customFormat="1" ht="16.5">
      <c r="A166" s="3">
        <f>IF(E166="","",COUNTA($E166:E$1171))</f>
        <v>291</v>
      </c>
      <c r="B166" s="16" t="s">
        <v>229</v>
      </c>
      <c r="C166" s="3" t="s">
        <v>201</v>
      </c>
      <c r="D166" s="36" t="s">
        <v>237</v>
      </c>
      <c r="E166" s="61">
        <v>123000</v>
      </c>
      <c r="F166" s="61">
        <v>112000</v>
      </c>
      <c r="G166" s="69">
        <f t="shared" si="3"/>
        <v>-0.08943089430894309</v>
      </c>
    </row>
    <row r="167" spans="1:7" s="32" customFormat="1" ht="16.5">
      <c r="A167" s="3">
        <f>IF(E167="","",COUNTA($E167:E$1171))</f>
        <v>290</v>
      </c>
      <c r="B167" s="16" t="s">
        <v>229</v>
      </c>
      <c r="C167" s="3" t="s">
        <v>201</v>
      </c>
      <c r="D167" s="36" t="s">
        <v>238</v>
      </c>
      <c r="E167" s="61">
        <v>135000</v>
      </c>
      <c r="F167" s="61">
        <v>122000</v>
      </c>
      <c r="G167" s="69">
        <f t="shared" si="3"/>
        <v>-0.0962962962962963</v>
      </c>
    </row>
    <row r="168" spans="1:7" s="32" customFormat="1" ht="16.5">
      <c r="A168" s="3">
        <f>IF(E168="","",COUNTA($E168:E$1171))</f>
        <v>289</v>
      </c>
      <c r="B168" s="16" t="s">
        <v>229</v>
      </c>
      <c r="C168" s="3" t="s">
        <v>201</v>
      </c>
      <c r="D168" s="36" t="s">
        <v>239</v>
      </c>
      <c r="E168" s="61">
        <v>157000</v>
      </c>
      <c r="F168" s="61">
        <v>156000</v>
      </c>
      <c r="G168" s="69">
        <f t="shared" si="3"/>
        <v>-0.006369426751592357</v>
      </c>
    </row>
    <row r="169" spans="1:7" s="32" customFormat="1" ht="16.5">
      <c r="A169" s="3">
        <f>IF(E169="","",COUNTA($E169:E$1171))</f>
        <v>288</v>
      </c>
      <c r="B169" s="16" t="s">
        <v>1</v>
      </c>
      <c r="C169" s="3" t="s">
        <v>201</v>
      </c>
      <c r="D169" s="36" t="s">
        <v>241</v>
      </c>
      <c r="E169" s="61">
        <v>135000</v>
      </c>
      <c r="F169" s="61">
        <v>125000</v>
      </c>
      <c r="G169" s="69">
        <f t="shared" si="3"/>
        <v>-0.07407407407407407</v>
      </c>
    </row>
    <row r="170" spans="1:7" s="32" customFormat="1" ht="16.5">
      <c r="A170" s="3">
        <f>IF(E170="","",COUNTA($E170:E$1171))</f>
        <v>287</v>
      </c>
      <c r="B170" s="16" t="s">
        <v>1</v>
      </c>
      <c r="C170" s="3" t="s">
        <v>201</v>
      </c>
      <c r="D170" s="36" t="s">
        <v>237</v>
      </c>
      <c r="E170" s="61">
        <v>148000</v>
      </c>
      <c r="F170" s="61">
        <v>134000</v>
      </c>
      <c r="G170" s="69">
        <f t="shared" si="3"/>
        <v>-0.0945945945945946</v>
      </c>
    </row>
    <row r="171" spans="1:7" s="32" customFormat="1" ht="16.5">
      <c r="A171" s="3">
        <f>IF(E171="","",COUNTA($E171:E$1171))</f>
        <v>286</v>
      </c>
      <c r="B171" s="16" t="s">
        <v>1</v>
      </c>
      <c r="C171" s="3" t="s">
        <v>201</v>
      </c>
      <c r="D171" s="36" t="s">
        <v>238</v>
      </c>
      <c r="E171" s="61">
        <v>160000</v>
      </c>
      <c r="F171" s="61">
        <v>145000</v>
      </c>
      <c r="G171" s="69">
        <f t="shared" si="3"/>
        <v>-0.09375</v>
      </c>
    </row>
    <row r="172" spans="1:7" s="32" customFormat="1" ht="16.5">
      <c r="A172" s="3">
        <f>IF(E172="","",COUNTA($E172:E$1171))</f>
        <v>285</v>
      </c>
      <c r="B172" s="16" t="s">
        <v>1</v>
      </c>
      <c r="C172" s="3" t="s">
        <v>201</v>
      </c>
      <c r="D172" s="36" t="s">
        <v>239</v>
      </c>
      <c r="E172" s="61">
        <v>184000</v>
      </c>
      <c r="F172" s="61">
        <v>172000</v>
      </c>
      <c r="G172" s="69">
        <f t="shared" si="3"/>
        <v>-0.06521739130434782</v>
      </c>
    </row>
    <row r="173" spans="1:7" s="32" customFormat="1" ht="16.5">
      <c r="A173" s="3">
        <f>IF(E173="","",COUNTA($E173:E$1171))</f>
        <v>284</v>
      </c>
      <c r="B173" s="16" t="s">
        <v>230</v>
      </c>
      <c r="C173" s="3" t="s">
        <v>201</v>
      </c>
      <c r="D173" s="36" t="s">
        <v>241</v>
      </c>
      <c r="E173" s="61">
        <v>135000</v>
      </c>
      <c r="F173" s="61">
        <v>123000</v>
      </c>
      <c r="G173" s="69">
        <f t="shared" si="3"/>
        <v>-0.08888888888888889</v>
      </c>
    </row>
    <row r="174" spans="1:7" s="32" customFormat="1" ht="16.5">
      <c r="A174" s="3">
        <f>IF(E174="","",COUNTA($E174:E$1171))</f>
        <v>283</v>
      </c>
      <c r="B174" s="16" t="s">
        <v>230</v>
      </c>
      <c r="C174" s="3" t="s">
        <v>201</v>
      </c>
      <c r="D174" s="36" t="s">
        <v>237</v>
      </c>
      <c r="E174" s="61">
        <v>151000</v>
      </c>
      <c r="F174" s="61">
        <v>134000</v>
      </c>
      <c r="G174" s="69">
        <f t="shared" si="3"/>
        <v>-0.11258278145695365</v>
      </c>
    </row>
    <row r="175" spans="1:7" s="32" customFormat="1" ht="16.5">
      <c r="A175" s="3">
        <f>IF(E175="","",COUNTA($E175:E$1171))</f>
        <v>282</v>
      </c>
      <c r="B175" s="16" t="s">
        <v>230</v>
      </c>
      <c r="C175" s="3" t="s">
        <v>201</v>
      </c>
      <c r="D175" s="36" t="s">
        <v>238</v>
      </c>
      <c r="E175" s="61">
        <v>160000</v>
      </c>
      <c r="F175" s="61">
        <v>147000</v>
      </c>
      <c r="G175" s="69">
        <f t="shared" si="3"/>
        <v>-0.08125</v>
      </c>
    </row>
    <row r="176" spans="1:7" s="32" customFormat="1" ht="16.5">
      <c r="A176" s="3">
        <f>IF(E176="","",COUNTA($E176:E$1171))</f>
        <v>281</v>
      </c>
      <c r="B176" s="16" t="s">
        <v>230</v>
      </c>
      <c r="C176" s="3" t="s">
        <v>201</v>
      </c>
      <c r="D176" s="36" t="s">
        <v>239</v>
      </c>
      <c r="E176" s="61">
        <v>184000</v>
      </c>
      <c r="F176" s="61">
        <v>167000</v>
      </c>
      <c r="G176" s="69">
        <f t="shared" si="3"/>
        <v>-0.09239130434782608</v>
      </c>
    </row>
    <row r="177" spans="1:7" s="32" customFormat="1" ht="16.5">
      <c r="A177" s="3">
        <f>IF(E177="","",COUNTA($E177:E$1171))</f>
        <v>280</v>
      </c>
      <c r="B177" s="16" t="s">
        <v>231</v>
      </c>
      <c r="C177" s="3" t="s">
        <v>201</v>
      </c>
      <c r="D177" s="36" t="s">
        <v>237</v>
      </c>
      <c r="E177" s="61">
        <v>197000</v>
      </c>
      <c r="F177" s="61">
        <v>180000</v>
      </c>
      <c r="G177" s="69">
        <f t="shared" si="3"/>
        <v>-0.08629441624365482</v>
      </c>
    </row>
    <row r="178" spans="1:7" s="32" customFormat="1" ht="16.5">
      <c r="A178" s="3">
        <f>IF(E178="","",COUNTA($E178:E$1171))</f>
        <v>279</v>
      </c>
      <c r="B178" s="16" t="s">
        <v>231</v>
      </c>
      <c r="C178" s="3" t="s">
        <v>201</v>
      </c>
      <c r="D178" s="36" t="s">
        <v>238</v>
      </c>
      <c r="E178" s="61">
        <v>216000</v>
      </c>
      <c r="F178" s="61">
        <v>198000</v>
      </c>
      <c r="G178" s="69">
        <f t="shared" si="3"/>
        <v>-0.08333333333333333</v>
      </c>
    </row>
    <row r="179" spans="1:7" s="32" customFormat="1" ht="16.5">
      <c r="A179" s="3">
        <f>IF(E179="","",COUNTA($E179:E$1171))</f>
        <v>278</v>
      </c>
      <c r="B179" s="16" t="s">
        <v>231</v>
      </c>
      <c r="C179" s="3" t="s">
        <v>201</v>
      </c>
      <c r="D179" s="36" t="s">
        <v>239</v>
      </c>
      <c r="E179" s="61">
        <v>256000</v>
      </c>
      <c r="F179" s="61">
        <v>230000</v>
      </c>
      <c r="G179" s="69">
        <f t="shared" si="3"/>
        <v>-0.1015625</v>
      </c>
    </row>
    <row r="180" spans="1:7" s="32" customFormat="1" ht="16.5">
      <c r="A180" s="3">
        <f>IF(E180="","",COUNTA($E180:E$1171))</f>
        <v>277</v>
      </c>
      <c r="B180" s="16" t="s">
        <v>232</v>
      </c>
      <c r="C180" s="3" t="s">
        <v>201</v>
      </c>
      <c r="D180" s="36" t="s">
        <v>239</v>
      </c>
      <c r="E180" s="61">
        <v>322000</v>
      </c>
      <c r="F180" s="61">
        <v>308000</v>
      </c>
      <c r="G180" s="69">
        <f t="shared" si="3"/>
        <v>-0.043478260869565216</v>
      </c>
    </row>
    <row r="181" spans="1:7" s="32" customFormat="1" ht="16.5">
      <c r="A181" s="3">
        <f>IF(E181="","",COUNTA($E181:E$1171))</f>
        <v>276</v>
      </c>
      <c r="B181" s="16" t="s">
        <v>232</v>
      </c>
      <c r="C181" s="3" t="s">
        <v>201</v>
      </c>
      <c r="D181" s="36" t="s">
        <v>240</v>
      </c>
      <c r="E181" s="61">
        <v>400000</v>
      </c>
      <c r="F181" s="61"/>
      <c r="G181" s="69">
        <f t="shared" si="3"/>
        <v>-1</v>
      </c>
    </row>
    <row r="182" spans="1:7" s="32" customFormat="1" ht="16.5">
      <c r="A182" s="3">
        <f>IF(E182="","",COUNTA($E182:E$1171))</f>
        <v>275</v>
      </c>
      <c r="B182" s="16" t="s">
        <v>222</v>
      </c>
      <c r="C182" s="3" t="s">
        <v>201</v>
      </c>
      <c r="D182" s="36" t="s">
        <v>241</v>
      </c>
      <c r="E182" s="61">
        <v>170000</v>
      </c>
      <c r="F182" s="61">
        <v>155000</v>
      </c>
      <c r="G182" s="69">
        <f t="shared" si="3"/>
        <v>-0.08823529411764706</v>
      </c>
    </row>
    <row r="183" spans="1:7" s="32" customFormat="1" ht="16.5">
      <c r="A183" s="3">
        <f>IF(E183="","",COUNTA($E183:E$1171))</f>
        <v>274</v>
      </c>
      <c r="B183" s="16" t="s">
        <v>222</v>
      </c>
      <c r="C183" s="3" t="s">
        <v>201</v>
      </c>
      <c r="D183" s="36" t="s">
        <v>237</v>
      </c>
      <c r="E183" s="61">
        <v>191000</v>
      </c>
      <c r="F183" s="61">
        <v>170000</v>
      </c>
      <c r="G183" s="69">
        <f t="shared" si="3"/>
        <v>-0.1099476439790576</v>
      </c>
    </row>
    <row r="184" spans="1:7" s="32" customFormat="1" ht="16.5">
      <c r="A184" s="3">
        <f>IF(E184="","",COUNTA($E184:E$1171))</f>
        <v>273</v>
      </c>
      <c r="B184" s="16" t="s">
        <v>222</v>
      </c>
      <c r="C184" s="3" t="s">
        <v>201</v>
      </c>
      <c r="D184" s="36" t="s">
        <v>238</v>
      </c>
      <c r="E184" s="61">
        <v>206000</v>
      </c>
      <c r="F184" s="61">
        <v>191000</v>
      </c>
      <c r="G184" s="69">
        <f t="shared" si="3"/>
        <v>-0.07281553398058252</v>
      </c>
    </row>
    <row r="185" spans="1:7" s="32" customFormat="1" ht="16.5">
      <c r="A185" s="3">
        <f>IF(E185="","",COUNTA($E185:E$1171))</f>
        <v>272</v>
      </c>
      <c r="B185" s="16" t="s">
        <v>222</v>
      </c>
      <c r="C185" s="3" t="s">
        <v>201</v>
      </c>
      <c r="D185" s="36" t="s">
        <v>239</v>
      </c>
      <c r="E185" s="61">
        <v>234000</v>
      </c>
      <c r="F185" s="61">
        <v>216000</v>
      </c>
      <c r="G185" s="69">
        <f t="shared" si="3"/>
        <v>-0.07692307692307693</v>
      </c>
    </row>
    <row r="186" spans="1:7" s="32" customFormat="1" ht="16.5">
      <c r="A186" s="3">
        <f>IF(E186="","",COUNTA($E186:E$1171))</f>
        <v>271</v>
      </c>
      <c r="B186" s="16" t="s">
        <v>223</v>
      </c>
      <c r="C186" s="3" t="s">
        <v>201</v>
      </c>
      <c r="D186" s="36" t="s">
        <v>241</v>
      </c>
      <c r="E186" s="61">
        <v>205000</v>
      </c>
      <c r="F186" s="61">
        <v>192000</v>
      </c>
      <c r="G186" s="69">
        <f t="shared" si="3"/>
        <v>-0.06341463414634146</v>
      </c>
    </row>
    <row r="187" spans="1:7" s="32" customFormat="1" ht="16.5">
      <c r="A187" s="3">
        <f>IF(E187="","",COUNTA($E187:E$1171))</f>
        <v>270</v>
      </c>
      <c r="B187" s="16" t="s">
        <v>223</v>
      </c>
      <c r="C187" s="3" t="s">
        <v>201</v>
      </c>
      <c r="D187" s="36" t="s">
        <v>237</v>
      </c>
      <c r="E187" s="61">
        <v>224000</v>
      </c>
      <c r="F187" s="61">
        <v>202000</v>
      </c>
      <c r="G187" s="69">
        <f t="shared" si="3"/>
        <v>-0.09821428571428571</v>
      </c>
    </row>
    <row r="188" spans="1:7" s="32" customFormat="1" ht="16.5">
      <c r="A188" s="3">
        <f>IF(E188="","",COUNTA($E188:E$1171))</f>
        <v>269</v>
      </c>
      <c r="B188" s="16" t="s">
        <v>223</v>
      </c>
      <c r="C188" s="3" t="s">
        <v>201</v>
      </c>
      <c r="D188" s="36" t="s">
        <v>238</v>
      </c>
      <c r="E188" s="61">
        <v>243000</v>
      </c>
      <c r="F188" s="61">
        <v>221000</v>
      </c>
      <c r="G188" s="69">
        <f t="shared" si="3"/>
        <v>-0.09053497942386832</v>
      </c>
    </row>
    <row r="189" spans="1:7" s="32" customFormat="1" ht="16.5">
      <c r="A189" s="3">
        <f>IF(E189="","",COUNTA($E189:E$1171))</f>
        <v>268</v>
      </c>
      <c r="B189" s="16" t="s">
        <v>223</v>
      </c>
      <c r="C189" s="3" t="s">
        <v>201</v>
      </c>
      <c r="D189" s="36" t="s">
        <v>239</v>
      </c>
      <c r="E189" s="61">
        <v>282000</v>
      </c>
      <c r="F189" s="61">
        <v>257000</v>
      </c>
      <c r="G189" s="69">
        <f t="shared" si="3"/>
        <v>-0.08865248226950355</v>
      </c>
    </row>
    <row r="190" spans="1:7" s="32" customFormat="1" ht="16.5">
      <c r="A190" s="3">
        <f>IF(E190="","",COUNTA($E190:E$1171))</f>
        <v>267</v>
      </c>
      <c r="B190" s="16" t="s">
        <v>223</v>
      </c>
      <c r="C190" s="3" t="s">
        <v>201</v>
      </c>
      <c r="D190" s="36" t="s">
        <v>240</v>
      </c>
      <c r="E190" s="61">
        <v>358000</v>
      </c>
      <c r="F190" s="61">
        <v>352000</v>
      </c>
      <c r="G190" s="69">
        <f t="shared" si="3"/>
        <v>-0.01675977653631285</v>
      </c>
    </row>
    <row r="191" spans="1:7" s="32" customFormat="1" ht="16.5">
      <c r="A191" s="3">
        <f>IF(E191="","",COUNTA($E191:E$1171))</f>
        <v>266</v>
      </c>
      <c r="B191" s="16" t="s">
        <v>223</v>
      </c>
      <c r="C191" s="3" t="s">
        <v>201</v>
      </c>
      <c r="D191" s="36" t="s">
        <v>242</v>
      </c>
      <c r="E191" s="61">
        <v>395000</v>
      </c>
      <c r="F191" s="61">
        <v>360000</v>
      </c>
      <c r="G191" s="69">
        <f t="shared" si="3"/>
        <v>-0.08860759493670886</v>
      </c>
    </row>
    <row r="192" spans="1:7" s="32" customFormat="1" ht="16.5">
      <c r="A192" s="3">
        <f>IF(E192="","",COUNTA($E192:E$1171))</f>
        <v>265</v>
      </c>
      <c r="B192" s="16" t="s">
        <v>224</v>
      </c>
      <c r="C192" s="3" t="s">
        <v>201</v>
      </c>
      <c r="D192" s="36" t="s">
        <v>241</v>
      </c>
      <c r="E192" s="61">
        <v>274000</v>
      </c>
      <c r="F192" s="61">
        <v>268000</v>
      </c>
      <c r="G192" s="69">
        <f t="shared" si="3"/>
        <v>-0.021897810218978103</v>
      </c>
    </row>
    <row r="193" spans="1:7" s="32" customFormat="1" ht="16.5">
      <c r="A193" s="3">
        <f>IF(E193="","",COUNTA($E193:E$1171))</f>
        <v>264</v>
      </c>
      <c r="B193" s="16" t="s">
        <v>224</v>
      </c>
      <c r="C193" s="3" t="s">
        <v>201</v>
      </c>
      <c r="D193" s="36" t="s">
        <v>237</v>
      </c>
      <c r="E193" s="61">
        <v>308000</v>
      </c>
      <c r="F193" s="61">
        <v>282000</v>
      </c>
      <c r="G193" s="69">
        <f t="shared" si="3"/>
        <v>-0.08441558441558442</v>
      </c>
    </row>
    <row r="194" spans="1:7" s="32" customFormat="1" ht="16.5">
      <c r="A194" s="3">
        <f>IF(E194="","",COUNTA($E194:E$1171))</f>
        <v>263</v>
      </c>
      <c r="B194" s="16" t="s">
        <v>224</v>
      </c>
      <c r="C194" s="3" t="s">
        <v>201</v>
      </c>
      <c r="D194" s="36" t="s">
        <v>238</v>
      </c>
      <c r="E194" s="61">
        <v>327000</v>
      </c>
      <c r="F194" s="61">
        <v>298000</v>
      </c>
      <c r="G194" s="69">
        <f t="shared" si="3"/>
        <v>-0.08868501529051988</v>
      </c>
    </row>
    <row r="195" spans="1:7" s="32" customFormat="1" ht="16.5">
      <c r="A195" s="3">
        <f>IF(E195="","",COUNTA($E195:E$1171))</f>
        <v>262</v>
      </c>
      <c r="B195" s="16" t="s">
        <v>224</v>
      </c>
      <c r="C195" s="3" t="s">
        <v>201</v>
      </c>
      <c r="D195" s="36" t="s">
        <v>239</v>
      </c>
      <c r="E195" s="61">
        <v>379000</v>
      </c>
      <c r="F195" s="61">
        <v>343000</v>
      </c>
      <c r="G195" s="69">
        <f t="shared" si="3"/>
        <v>-0.09498680738786279</v>
      </c>
    </row>
    <row r="196" spans="1:7" s="32" customFormat="1" ht="16.5">
      <c r="A196" s="3">
        <f>IF(E196="","",COUNTA($E196:E$1171))</f>
        <v>261</v>
      </c>
      <c r="B196" s="16" t="s">
        <v>224</v>
      </c>
      <c r="C196" s="3" t="s">
        <v>201</v>
      </c>
      <c r="D196" s="36" t="s">
        <v>240</v>
      </c>
      <c r="E196" s="61">
        <v>504000</v>
      </c>
      <c r="F196" s="61">
        <v>449000</v>
      </c>
      <c r="G196" s="69">
        <f t="shared" si="3"/>
        <v>-0.10912698412698413</v>
      </c>
    </row>
    <row r="197" spans="1:7" s="32" customFormat="1" ht="16.5">
      <c r="A197" s="3">
        <f>IF(E197="","",COUNTA($E197:E$1171))</f>
        <v>260</v>
      </c>
      <c r="B197" s="16" t="s">
        <v>224</v>
      </c>
      <c r="C197" s="3" t="s">
        <v>201</v>
      </c>
      <c r="D197" s="36" t="s">
        <v>242</v>
      </c>
      <c r="E197" s="61">
        <v>533000</v>
      </c>
      <c r="F197" s="61">
        <v>485000</v>
      </c>
      <c r="G197" s="69">
        <f t="shared" si="3"/>
        <v>-0.0900562851782364</v>
      </c>
    </row>
    <row r="198" spans="1:7" s="32" customFormat="1" ht="17.25">
      <c r="A198" s="3">
        <f>IF(E198="","",COUNTA($E198:E$1171))</f>
      </c>
      <c r="B198" s="21" t="s">
        <v>234</v>
      </c>
      <c r="C198" s="3"/>
      <c r="D198" s="36"/>
      <c r="E198" s="42"/>
      <c r="F198" s="42"/>
      <c r="G198" s="69"/>
    </row>
    <row r="199" spans="1:7" s="32" customFormat="1" ht="16.5">
      <c r="A199" s="3">
        <f>IF(E199="","",COUNTA($E199:E$1171))</f>
        <v>259</v>
      </c>
      <c r="B199" s="16" t="s">
        <v>225</v>
      </c>
      <c r="C199" s="3" t="s">
        <v>201</v>
      </c>
      <c r="D199" s="36" t="s">
        <v>238</v>
      </c>
      <c r="E199" s="61">
        <v>79000</v>
      </c>
      <c r="F199" s="61">
        <v>75000</v>
      </c>
      <c r="G199" s="69">
        <f t="shared" si="3"/>
        <v>-0.05063291139240506</v>
      </c>
    </row>
    <row r="200" spans="1:7" s="32" customFormat="1" ht="16.5">
      <c r="A200" s="3">
        <f>IF(E200="","",COUNTA($E200:E$1171))</f>
        <v>258</v>
      </c>
      <c r="B200" s="16" t="s">
        <v>225</v>
      </c>
      <c r="C200" s="3" t="s">
        <v>201</v>
      </c>
      <c r="D200" s="36" t="s">
        <v>239</v>
      </c>
      <c r="E200" s="61">
        <v>87000</v>
      </c>
      <c r="F200" s="61"/>
      <c r="G200" s="69">
        <f t="shared" si="3"/>
        <v>-1</v>
      </c>
    </row>
    <row r="201" spans="1:7" s="32" customFormat="1" ht="16.5">
      <c r="A201" s="3">
        <f>IF(E201="","",COUNTA($E201:E$1171))</f>
        <v>257</v>
      </c>
      <c r="B201" s="16" t="s">
        <v>227</v>
      </c>
      <c r="C201" s="3" t="s">
        <v>201</v>
      </c>
      <c r="D201" s="36" t="s">
        <v>238</v>
      </c>
      <c r="E201" s="61">
        <v>108000</v>
      </c>
      <c r="F201" s="61">
        <v>104000</v>
      </c>
      <c r="G201" s="69">
        <f t="shared" si="3"/>
        <v>-0.037037037037037035</v>
      </c>
    </row>
    <row r="202" spans="1:7" s="32" customFormat="1" ht="16.5">
      <c r="A202" s="3">
        <f>IF(E202="","",COUNTA($E202:E$1171))</f>
        <v>256</v>
      </c>
      <c r="B202" s="16" t="s">
        <v>227</v>
      </c>
      <c r="C202" s="3" t="s">
        <v>201</v>
      </c>
      <c r="D202" s="36" t="s">
        <v>239</v>
      </c>
      <c r="E202" s="61">
        <v>124000</v>
      </c>
      <c r="F202" s="61">
        <v>116000</v>
      </c>
      <c r="G202" s="69">
        <f t="shared" si="3"/>
        <v>-0.06451612903225806</v>
      </c>
    </row>
    <row r="203" spans="1:7" s="32" customFormat="1" ht="16.5">
      <c r="A203" s="3">
        <f>IF(E203="","",COUNTA($E203:E$1171))</f>
        <v>255</v>
      </c>
      <c r="B203" s="16" t="s">
        <v>228</v>
      </c>
      <c r="C203" s="3" t="s">
        <v>201</v>
      </c>
      <c r="D203" s="36" t="s">
        <v>238</v>
      </c>
      <c r="E203" s="61">
        <v>113000</v>
      </c>
      <c r="F203" s="61">
        <v>108000</v>
      </c>
      <c r="G203" s="69">
        <f t="shared" si="3"/>
        <v>-0.04424778761061947</v>
      </c>
    </row>
    <row r="204" spans="1:7" s="32" customFormat="1" ht="16.5">
      <c r="A204" s="3">
        <f>IF(E204="","",COUNTA($E204:E$1171))</f>
        <v>254</v>
      </c>
      <c r="B204" s="16" t="s">
        <v>228</v>
      </c>
      <c r="C204" s="3" t="s">
        <v>201</v>
      </c>
      <c r="D204" s="36" t="s">
        <v>239</v>
      </c>
      <c r="E204" s="61">
        <v>132000</v>
      </c>
      <c r="F204" s="61">
        <v>122000</v>
      </c>
      <c r="G204" s="69">
        <f t="shared" si="3"/>
        <v>-0.07575757575757576</v>
      </c>
    </row>
    <row r="205" spans="1:7" s="32" customFormat="1" ht="16.5">
      <c r="A205" s="3">
        <f>IF(E205="","",COUNTA($E205:E$1171))</f>
        <v>253</v>
      </c>
      <c r="B205" s="16" t="s">
        <v>229</v>
      </c>
      <c r="C205" s="3" t="s">
        <v>201</v>
      </c>
      <c r="D205" s="36" t="s">
        <v>238</v>
      </c>
      <c r="E205" s="61">
        <v>141000</v>
      </c>
      <c r="F205" s="61">
        <v>140000</v>
      </c>
      <c r="G205" s="69">
        <f t="shared" si="3"/>
        <v>-0.0070921985815602835</v>
      </c>
    </row>
    <row r="206" spans="1:7" s="32" customFormat="1" ht="16.5">
      <c r="A206" s="3">
        <f>IF(E206="","",COUNTA($E206:E$1171))</f>
        <v>252</v>
      </c>
      <c r="B206" s="16" t="s">
        <v>229</v>
      </c>
      <c r="C206" s="3" t="s">
        <v>201</v>
      </c>
      <c r="D206" s="36" t="s">
        <v>239</v>
      </c>
      <c r="E206" s="61">
        <v>161000</v>
      </c>
      <c r="F206" s="61">
        <v>161000</v>
      </c>
      <c r="G206" s="69">
        <f t="shared" si="3"/>
        <v>0</v>
      </c>
    </row>
    <row r="207" spans="1:7" s="32" customFormat="1" ht="16.5">
      <c r="A207" s="3">
        <f>IF(E207="","",COUNTA($E207:E$1171))</f>
        <v>251</v>
      </c>
      <c r="B207" s="16" t="s">
        <v>1</v>
      </c>
      <c r="C207" s="3" t="s">
        <v>201</v>
      </c>
      <c r="D207" s="36" t="s">
        <v>238</v>
      </c>
      <c r="E207" s="61">
        <v>172000</v>
      </c>
      <c r="F207" s="61">
        <v>161000</v>
      </c>
      <c r="G207" s="69">
        <f t="shared" si="3"/>
        <v>-0.06395348837209303</v>
      </c>
    </row>
    <row r="208" spans="1:7" s="32" customFormat="1" ht="16.5">
      <c r="A208" s="3">
        <f>IF(E208="","",COUNTA($E208:E$1171))</f>
        <v>250</v>
      </c>
      <c r="B208" s="16" t="s">
        <v>1</v>
      </c>
      <c r="C208" s="3" t="s">
        <v>201</v>
      </c>
      <c r="D208" s="36" t="s">
        <v>239</v>
      </c>
      <c r="E208" s="61">
        <v>198000</v>
      </c>
      <c r="F208" s="61">
        <v>186000</v>
      </c>
      <c r="G208" s="69">
        <f t="shared" si="3"/>
        <v>-0.06060606060606061</v>
      </c>
    </row>
    <row r="209" spans="1:7" s="32" customFormat="1" ht="16.5">
      <c r="A209" s="3">
        <f>IF(E209="","",COUNTA($E209:E$1171))</f>
        <v>249</v>
      </c>
      <c r="B209" s="16" t="s">
        <v>230</v>
      </c>
      <c r="C209" s="3" t="s">
        <v>201</v>
      </c>
      <c r="D209" s="36" t="s">
        <v>238</v>
      </c>
      <c r="E209" s="61">
        <v>169000</v>
      </c>
      <c r="F209" s="61">
        <v>158000</v>
      </c>
      <c r="G209" s="69">
        <f t="shared" si="3"/>
        <v>-0.0650887573964497</v>
      </c>
    </row>
    <row r="210" spans="1:7" s="32" customFormat="1" ht="16.5">
      <c r="A210" s="3">
        <f>IF(E210="","",COUNTA($E210:E$1171))</f>
        <v>248</v>
      </c>
      <c r="B210" s="16" t="s">
        <v>230</v>
      </c>
      <c r="C210" s="3" t="s">
        <v>201</v>
      </c>
      <c r="D210" s="36" t="s">
        <v>239</v>
      </c>
      <c r="E210" s="61">
        <v>195000</v>
      </c>
      <c r="F210" s="61">
        <v>182000</v>
      </c>
      <c r="G210" s="69">
        <f t="shared" si="3"/>
        <v>-0.06666666666666667</v>
      </c>
    </row>
    <row r="211" spans="1:7" s="32" customFormat="1" ht="16.5">
      <c r="A211" s="3">
        <f>IF(E211="","",COUNTA($E211:E$1171))</f>
        <v>247</v>
      </c>
      <c r="B211" s="16" t="s">
        <v>231</v>
      </c>
      <c r="C211" s="3" t="s">
        <v>201</v>
      </c>
      <c r="D211" s="36" t="s">
        <v>238</v>
      </c>
      <c r="E211" s="61">
        <v>237000</v>
      </c>
      <c r="F211" s="61">
        <v>214000</v>
      </c>
      <c r="G211" s="69">
        <f t="shared" si="3"/>
        <v>-0.0970464135021097</v>
      </c>
    </row>
    <row r="212" spans="1:7" s="32" customFormat="1" ht="16.5">
      <c r="A212" s="3">
        <f>IF(E212="","",COUNTA($E212:E$1171))</f>
        <v>246</v>
      </c>
      <c r="B212" s="16" t="s">
        <v>231</v>
      </c>
      <c r="C212" s="3" t="s">
        <v>201</v>
      </c>
      <c r="D212" s="36" t="s">
        <v>239</v>
      </c>
      <c r="E212" s="61">
        <v>276000</v>
      </c>
      <c r="F212" s="61">
        <v>255000</v>
      </c>
      <c r="G212" s="69">
        <f t="shared" si="3"/>
        <v>-0.07608695652173914</v>
      </c>
    </row>
    <row r="213" spans="1:7" s="32" customFormat="1" ht="16.5">
      <c r="A213" s="3">
        <f>IF(E213="","",COUNTA($E213:E$1171))</f>
        <v>245</v>
      </c>
      <c r="B213" s="16" t="s">
        <v>222</v>
      </c>
      <c r="C213" s="3" t="s">
        <v>201</v>
      </c>
      <c r="D213" s="36" t="s">
        <v>238</v>
      </c>
      <c r="E213" s="61">
        <v>217500</v>
      </c>
      <c r="F213" s="61">
        <v>206000</v>
      </c>
      <c r="G213" s="69">
        <f t="shared" si="3"/>
        <v>-0.052873563218390804</v>
      </c>
    </row>
    <row r="214" spans="1:7" s="32" customFormat="1" ht="16.5">
      <c r="A214" s="3">
        <f>IF(E214="","",COUNTA($E214:E$1171))</f>
        <v>244</v>
      </c>
      <c r="B214" s="16" t="s">
        <v>222</v>
      </c>
      <c r="C214" s="3" t="s">
        <v>201</v>
      </c>
      <c r="D214" s="36" t="s">
        <v>239</v>
      </c>
      <c r="E214" s="61">
        <v>250000</v>
      </c>
      <c r="F214" s="61">
        <v>232000</v>
      </c>
      <c r="G214" s="69">
        <f t="shared" si="3"/>
        <v>-0.072</v>
      </c>
    </row>
    <row r="215" spans="1:7" s="32" customFormat="1" ht="16.5">
      <c r="A215" s="3">
        <f>IF(E215="","",COUNTA($E215:E$1171))</f>
        <v>243</v>
      </c>
      <c r="B215" s="16" t="s">
        <v>223</v>
      </c>
      <c r="C215" s="3" t="s">
        <v>201</v>
      </c>
      <c r="D215" s="36" t="s">
        <v>238</v>
      </c>
      <c r="E215" s="61">
        <v>262000</v>
      </c>
      <c r="F215" s="61">
        <v>244000</v>
      </c>
      <c r="G215" s="69">
        <f t="shared" si="3"/>
        <v>-0.06870229007633588</v>
      </c>
    </row>
    <row r="216" spans="1:7" s="32" customFormat="1" ht="16.5">
      <c r="A216" s="3">
        <f>IF(E216="","",COUNTA($E216:E$1171))</f>
        <v>242</v>
      </c>
      <c r="B216" s="16" t="s">
        <v>223</v>
      </c>
      <c r="C216" s="3" t="s">
        <v>201</v>
      </c>
      <c r="D216" s="36" t="s">
        <v>239</v>
      </c>
      <c r="E216" s="61">
        <v>298000</v>
      </c>
      <c r="F216" s="61">
        <v>283000</v>
      </c>
      <c r="G216" s="69">
        <f t="shared" si="3"/>
        <v>-0.050335570469798654</v>
      </c>
    </row>
    <row r="217" spans="1:7" s="32" customFormat="1" ht="16.5">
      <c r="A217" s="3">
        <f>IF(E217="","",COUNTA($E217:E$1171))</f>
        <v>241</v>
      </c>
      <c r="B217" s="16" t="s">
        <v>223</v>
      </c>
      <c r="C217" s="3" t="s">
        <v>201</v>
      </c>
      <c r="D217" s="36" t="s">
        <v>240</v>
      </c>
      <c r="E217" s="61">
        <v>387000</v>
      </c>
      <c r="F217" s="61">
        <v>387000</v>
      </c>
      <c r="G217" s="69">
        <f t="shared" si="3"/>
        <v>0</v>
      </c>
    </row>
    <row r="218" spans="1:7" s="32" customFormat="1" ht="16.5">
      <c r="A218" s="3">
        <f>IF(E218="","",COUNTA($E218:E$1171))</f>
        <v>240</v>
      </c>
      <c r="B218" s="16" t="s">
        <v>224</v>
      </c>
      <c r="C218" s="3" t="s">
        <v>201</v>
      </c>
      <c r="D218" s="36" t="s">
        <v>238</v>
      </c>
      <c r="E218" s="61">
        <v>350000</v>
      </c>
      <c r="F218" s="61">
        <v>322000</v>
      </c>
      <c r="G218" s="69">
        <f t="shared" si="3"/>
        <v>-0.08</v>
      </c>
    </row>
    <row r="219" spans="1:7" s="32" customFormat="1" ht="16.5">
      <c r="A219" s="3">
        <f>IF(E219="","",COUNTA($E219:E$1171))</f>
        <v>239</v>
      </c>
      <c r="B219" s="16" t="s">
        <v>224</v>
      </c>
      <c r="C219" s="3" t="s">
        <v>201</v>
      </c>
      <c r="D219" s="36" t="s">
        <v>239</v>
      </c>
      <c r="E219" s="61">
        <v>402000</v>
      </c>
      <c r="F219" s="61">
        <v>375000</v>
      </c>
      <c r="G219" s="69">
        <f t="shared" si="3"/>
        <v>-0.06716417910447761</v>
      </c>
    </row>
    <row r="220" spans="1:7" s="32" customFormat="1" ht="16.5">
      <c r="A220" s="3">
        <f>IF(E220="","",COUNTA($E220:E$1171))</f>
        <v>238</v>
      </c>
      <c r="B220" s="16" t="s">
        <v>224</v>
      </c>
      <c r="C220" s="3" t="s">
        <v>201</v>
      </c>
      <c r="D220" s="36" t="s">
        <v>240</v>
      </c>
      <c r="E220" s="61">
        <v>509000</v>
      </c>
      <c r="F220" s="61">
        <v>482000</v>
      </c>
      <c r="G220" s="69">
        <f t="shared" si="3"/>
        <v>-0.05304518664047151</v>
      </c>
    </row>
    <row r="221" spans="1:7" s="32" customFormat="1" ht="16.5">
      <c r="A221" s="3">
        <f>IF(E221="","",COUNTA($E221:E$1171))</f>
        <v>237</v>
      </c>
      <c r="B221" s="16" t="s">
        <v>224</v>
      </c>
      <c r="C221" s="3" t="s">
        <v>201</v>
      </c>
      <c r="D221" s="36" t="s">
        <v>242</v>
      </c>
      <c r="E221" s="61">
        <v>566000</v>
      </c>
      <c r="F221" s="61">
        <v>528000</v>
      </c>
      <c r="G221" s="69">
        <f t="shared" si="3"/>
        <v>-0.06713780918727916</v>
      </c>
    </row>
    <row r="222" spans="1:7" s="32" customFormat="1" ht="17.25">
      <c r="A222" s="3">
        <f>IF(E222="","",COUNTA($E222:E$1171))</f>
      </c>
      <c r="B222" s="21" t="s">
        <v>235</v>
      </c>
      <c r="C222" s="3"/>
      <c r="D222" s="36"/>
      <c r="E222" s="42"/>
      <c r="F222" s="42"/>
      <c r="G222" s="69"/>
    </row>
    <row r="223" spans="1:7" s="32" customFormat="1" ht="16.5">
      <c r="A223" s="3">
        <f>IF(E223="","",COUNTA($E223:E$1171))</f>
        <v>236</v>
      </c>
      <c r="B223" s="16" t="s">
        <v>225</v>
      </c>
      <c r="C223" s="3" t="s">
        <v>201</v>
      </c>
      <c r="D223" s="36" t="s">
        <v>238</v>
      </c>
      <c r="E223" s="61">
        <v>68181.81818181818</v>
      </c>
      <c r="F223" s="61">
        <v>75000</v>
      </c>
      <c r="G223" s="69">
        <f t="shared" si="3"/>
        <v>0.10000000000000009</v>
      </c>
    </row>
    <row r="224" spans="1:7" s="32" customFormat="1" ht="16.5">
      <c r="A224" s="3">
        <f>IF(E224="","",COUNTA($E224:E$1171))</f>
        <v>235</v>
      </c>
      <c r="B224" s="16" t="s">
        <v>228</v>
      </c>
      <c r="C224" s="3" t="s">
        <v>201</v>
      </c>
      <c r="D224" s="36" t="s">
        <v>241</v>
      </c>
      <c r="E224" s="61">
        <v>91818.18181818181</v>
      </c>
      <c r="F224" s="61"/>
      <c r="G224" s="69">
        <f t="shared" si="3"/>
        <v>-1</v>
      </c>
    </row>
    <row r="225" spans="1:7" s="32" customFormat="1" ht="16.5">
      <c r="A225" s="3">
        <f>IF(E225="","",COUNTA($E225:E$1171))</f>
        <v>234</v>
      </c>
      <c r="B225" s="16" t="s">
        <v>228</v>
      </c>
      <c r="C225" s="3" t="s">
        <v>201</v>
      </c>
      <c r="D225" s="36" t="s">
        <v>237</v>
      </c>
      <c r="E225" s="61">
        <v>114545.45454545453</v>
      </c>
      <c r="F225" s="61">
        <v>101000</v>
      </c>
      <c r="G225" s="69">
        <f t="shared" si="3"/>
        <v>-0.11825396825396813</v>
      </c>
    </row>
    <row r="226" spans="1:7" s="32" customFormat="1" ht="16.5">
      <c r="A226" s="3">
        <f>IF(E226="","",COUNTA($E226:E$1171))</f>
        <v>233</v>
      </c>
      <c r="B226" s="16" t="s">
        <v>228</v>
      </c>
      <c r="C226" s="3" t="s">
        <v>201</v>
      </c>
      <c r="D226" s="36" t="s">
        <v>238</v>
      </c>
      <c r="E226" s="61">
        <v>126363.63636363635</v>
      </c>
      <c r="F226" s="61"/>
      <c r="G226" s="69">
        <f aca="true" t="shared" si="4" ref="G226:G237">(F226-E226)/E226</f>
        <v>-1</v>
      </c>
    </row>
    <row r="227" spans="1:7" s="32" customFormat="1" ht="16.5">
      <c r="A227" s="3">
        <f>IF(E227="","",COUNTA($E227:E$1171))</f>
        <v>232</v>
      </c>
      <c r="B227" s="16" t="s">
        <v>228</v>
      </c>
      <c r="C227" s="3" t="s">
        <v>201</v>
      </c>
      <c r="D227" s="36" t="s">
        <v>239</v>
      </c>
      <c r="E227" s="61">
        <v>140909.0909090909</v>
      </c>
      <c r="F227" s="61">
        <v>126000</v>
      </c>
      <c r="G227" s="69">
        <f t="shared" si="4"/>
        <v>-0.10580645161290324</v>
      </c>
    </row>
    <row r="228" spans="1:7" s="32" customFormat="1" ht="16.5">
      <c r="A228" s="3">
        <f>IF(E228="","",COUNTA($E228:E$1171))</f>
        <v>231</v>
      </c>
      <c r="B228" s="16" t="s">
        <v>229</v>
      </c>
      <c r="C228" s="3" t="s">
        <v>201</v>
      </c>
      <c r="D228" s="36" t="s">
        <v>238</v>
      </c>
      <c r="E228" s="61">
        <v>129090.90909090907</v>
      </c>
      <c r="F228" s="61">
        <v>139000</v>
      </c>
      <c r="G228" s="69">
        <f t="shared" si="4"/>
        <v>0.07676056338028184</v>
      </c>
    </row>
    <row r="229" spans="1:7" s="32" customFormat="1" ht="16.5">
      <c r="A229" s="3">
        <f>IF(E229="","",COUNTA($E229:E$1171))</f>
        <v>230</v>
      </c>
      <c r="B229" s="16" t="s">
        <v>1</v>
      </c>
      <c r="C229" s="3" t="s">
        <v>201</v>
      </c>
      <c r="D229" s="36" t="s">
        <v>237</v>
      </c>
      <c r="E229" s="61">
        <v>140909.0909090909</v>
      </c>
      <c r="F229" s="61">
        <v>155000</v>
      </c>
      <c r="G229" s="69">
        <f t="shared" si="4"/>
        <v>0.09999999999999998</v>
      </c>
    </row>
    <row r="230" spans="1:7" s="32" customFormat="1" ht="16.5">
      <c r="A230" s="3">
        <f>IF(E230="","",COUNTA($E230:E$1171))</f>
        <v>229</v>
      </c>
      <c r="B230" s="16" t="s">
        <v>1</v>
      </c>
      <c r="C230" s="3" t="s">
        <v>201</v>
      </c>
      <c r="D230" s="36" t="s">
        <v>239</v>
      </c>
      <c r="E230" s="61">
        <v>152727.2727272727</v>
      </c>
      <c r="F230" s="61">
        <v>142000</v>
      </c>
      <c r="G230" s="69">
        <f t="shared" si="4"/>
        <v>-0.07023809523809511</v>
      </c>
    </row>
    <row r="231" spans="1:7" s="32" customFormat="1" ht="16.5">
      <c r="A231" s="3">
        <f>IF(E231="","",COUNTA($E231:E$1171))</f>
        <v>228</v>
      </c>
      <c r="B231" s="16" t="s">
        <v>230</v>
      </c>
      <c r="C231" s="3" t="s">
        <v>201</v>
      </c>
      <c r="D231" s="36" t="s">
        <v>241</v>
      </c>
      <c r="E231" s="61">
        <v>152727.2727272727</v>
      </c>
      <c r="F231" s="61"/>
      <c r="G231" s="69">
        <f t="shared" si="4"/>
        <v>-1</v>
      </c>
    </row>
    <row r="232" spans="1:7" s="32" customFormat="1" ht="16.5">
      <c r="A232" s="3">
        <f>IF(E232="","",COUNTA($E232:E$1171))</f>
        <v>227</v>
      </c>
      <c r="B232" s="16" t="s">
        <v>230</v>
      </c>
      <c r="C232" s="3" t="s">
        <v>201</v>
      </c>
      <c r="D232" s="36" t="s">
        <v>237</v>
      </c>
      <c r="E232" s="61">
        <v>224545.45454545453</v>
      </c>
      <c r="F232" s="61">
        <v>155000</v>
      </c>
      <c r="G232" s="69">
        <f t="shared" si="4"/>
        <v>-0.3097165991902833</v>
      </c>
    </row>
    <row r="233" spans="1:7" s="32" customFormat="1" ht="16.5">
      <c r="A233" s="3">
        <f>IF(E233="","",COUNTA($E233:E$1171))</f>
        <v>226</v>
      </c>
      <c r="B233" s="16" t="s">
        <v>230</v>
      </c>
      <c r="C233" s="3" t="s">
        <v>201</v>
      </c>
      <c r="D233" s="36" t="s">
        <v>238</v>
      </c>
      <c r="E233" s="61">
        <v>233636.36363636362</v>
      </c>
      <c r="F233" s="61">
        <v>168000</v>
      </c>
      <c r="G233" s="69">
        <f t="shared" si="4"/>
        <v>-0.28093385214007777</v>
      </c>
    </row>
    <row r="234" spans="1:7" s="32" customFormat="1" ht="16.5">
      <c r="A234" s="3">
        <f>IF(E234="","",COUNTA($E234:E$1171))</f>
        <v>225</v>
      </c>
      <c r="B234" s="16" t="s">
        <v>231</v>
      </c>
      <c r="C234" s="3" t="s">
        <v>201</v>
      </c>
      <c r="D234" s="36" t="s">
        <v>238</v>
      </c>
      <c r="E234" s="61">
        <v>344545.45454545453</v>
      </c>
      <c r="F234" s="61"/>
      <c r="G234" s="69">
        <f t="shared" si="4"/>
        <v>-1</v>
      </c>
    </row>
    <row r="235" spans="1:7" s="32" customFormat="1" ht="16.5">
      <c r="A235" s="3">
        <f>IF(E235="","",COUNTA($E235:E$1171))</f>
        <v>224</v>
      </c>
      <c r="B235" s="16" t="s">
        <v>231</v>
      </c>
      <c r="C235" s="3" t="s">
        <v>201</v>
      </c>
      <c r="D235" s="36" t="s">
        <v>239</v>
      </c>
      <c r="E235" s="61">
        <v>288181.8181818182</v>
      </c>
      <c r="F235" s="61">
        <v>288181.8181818182</v>
      </c>
      <c r="G235" s="69">
        <f t="shared" si="4"/>
        <v>0</v>
      </c>
    </row>
    <row r="236" spans="1:7" s="32" customFormat="1" ht="17.25">
      <c r="A236" s="3">
        <f>IF(E236="","",COUNTA($E236:E$1171))</f>
      </c>
      <c r="B236" s="21" t="s">
        <v>236</v>
      </c>
      <c r="C236" s="3"/>
      <c r="D236" s="36"/>
      <c r="E236" s="11"/>
      <c r="F236" s="11"/>
      <c r="G236" s="69"/>
    </row>
    <row r="237" spans="1:7" s="32" customFormat="1" ht="16.5">
      <c r="A237" s="3">
        <f>IF(E237="","",COUNTA($E237:E$1171))</f>
        <v>223</v>
      </c>
      <c r="B237" s="16" t="s">
        <v>223</v>
      </c>
      <c r="C237" s="3" t="s">
        <v>201</v>
      </c>
      <c r="D237" s="36" t="s">
        <v>238</v>
      </c>
      <c r="E237" s="11">
        <v>243000</v>
      </c>
      <c r="F237" s="11"/>
      <c r="G237" s="69">
        <f t="shared" si="4"/>
        <v>-1</v>
      </c>
    </row>
    <row r="238" spans="1:6" s="32" customFormat="1" ht="17.25">
      <c r="A238" s="3">
        <f>IF(E238="","",COUNTA($E238:E$1171))</f>
      </c>
      <c r="B238" s="21" t="s">
        <v>274</v>
      </c>
      <c r="C238" s="3"/>
      <c r="D238" s="36"/>
      <c r="E238" s="11"/>
      <c r="F238" s="11"/>
    </row>
    <row r="239" spans="1:6" s="32" customFormat="1" ht="16.5">
      <c r="A239" s="3">
        <f>IF(E239="","",COUNTA($E239:E$1171))</f>
        <v>222</v>
      </c>
      <c r="B239" s="34" t="s">
        <v>275</v>
      </c>
      <c r="C239" s="3" t="s">
        <v>377</v>
      </c>
      <c r="D239" s="49" t="s">
        <v>240</v>
      </c>
      <c r="E239" s="48">
        <f>66500/1.1</f>
        <v>60454.54545454545</v>
      </c>
      <c r="F239" s="48">
        <f>66500/1.1</f>
        <v>60454.54545454545</v>
      </c>
    </row>
    <row r="240" spans="1:6" s="32" customFormat="1" ht="16.5">
      <c r="A240" s="3">
        <f>IF(E240="","",COUNTA($E240:E$1171))</f>
        <v>221</v>
      </c>
      <c r="B240" s="34" t="s">
        <v>276</v>
      </c>
      <c r="C240" s="3" t="s">
        <v>377</v>
      </c>
      <c r="D240" s="49" t="s">
        <v>240</v>
      </c>
      <c r="E240" s="48">
        <f>67700/1.1</f>
        <v>61545.45454545454</v>
      </c>
      <c r="F240" s="48">
        <f>67700/1.1</f>
        <v>61545.45454545454</v>
      </c>
    </row>
    <row r="241" spans="1:6" s="32" customFormat="1" ht="16.5">
      <c r="A241" s="3">
        <f>IF(E241="","",COUNTA($E241:E$1171))</f>
        <v>220</v>
      </c>
      <c r="B241" s="34" t="s">
        <v>277</v>
      </c>
      <c r="C241" s="3" t="s">
        <v>377</v>
      </c>
      <c r="D241" s="49" t="s">
        <v>306</v>
      </c>
      <c r="E241" s="48">
        <f>75500/1.1</f>
        <v>68636.36363636363</v>
      </c>
      <c r="F241" s="48">
        <f>75500/1.1</f>
        <v>68636.36363636363</v>
      </c>
    </row>
    <row r="242" spans="1:6" s="32" customFormat="1" ht="16.5">
      <c r="A242" s="3">
        <f>IF(E242="","",COUNTA($E242:E$1171))</f>
        <v>219</v>
      </c>
      <c r="B242" s="34" t="s">
        <v>278</v>
      </c>
      <c r="C242" s="3" t="s">
        <v>377</v>
      </c>
      <c r="D242" s="49" t="s">
        <v>240</v>
      </c>
      <c r="E242" s="48">
        <f>81600/1.1</f>
        <v>74181.81818181818</v>
      </c>
      <c r="F242" s="48">
        <f>81600/1.1</f>
        <v>74181.81818181818</v>
      </c>
    </row>
    <row r="243" spans="1:6" s="32" customFormat="1" ht="16.5">
      <c r="A243" s="3">
        <f>IF(E243="","",COUNTA($E243:E$1171))</f>
        <v>218</v>
      </c>
      <c r="B243" s="34" t="s">
        <v>279</v>
      </c>
      <c r="C243" s="3" t="s">
        <v>377</v>
      </c>
      <c r="D243" s="49" t="s">
        <v>240</v>
      </c>
      <c r="E243" s="48">
        <f>84000/1.1</f>
        <v>76363.63636363635</v>
      </c>
      <c r="F243" s="48">
        <f>84000/1.1</f>
        <v>76363.63636363635</v>
      </c>
    </row>
    <row r="244" spans="1:6" s="32" customFormat="1" ht="16.5">
      <c r="A244" s="3">
        <f>IF(E244="","",COUNTA($E244:E$1171))</f>
        <v>217</v>
      </c>
      <c r="B244" s="34" t="s">
        <v>280</v>
      </c>
      <c r="C244" s="3" t="s">
        <v>377</v>
      </c>
      <c r="D244" s="49" t="s">
        <v>306</v>
      </c>
      <c r="E244" s="48">
        <f>91000/1.1</f>
        <v>82727.27272727272</v>
      </c>
      <c r="F244" s="48">
        <f>91000/1.1</f>
        <v>82727.27272727272</v>
      </c>
    </row>
    <row r="245" spans="1:6" s="32" customFormat="1" ht="16.5">
      <c r="A245" s="3">
        <f>IF(E245="","",COUNTA($E245:E$1171))</f>
        <v>216</v>
      </c>
      <c r="B245" s="34" t="s">
        <v>281</v>
      </c>
      <c r="C245" s="3" t="s">
        <v>377</v>
      </c>
      <c r="D245" s="49" t="s">
        <v>306</v>
      </c>
      <c r="E245" s="48">
        <f>99200/1.1</f>
        <v>90181.81818181818</v>
      </c>
      <c r="F245" s="48">
        <f>99200/1.1</f>
        <v>90181.81818181818</v>
      </c>
    </row>
    <row r="246" spans="1:6" s="32" customFormat="1" ht="16.5">
      <c r="A246" s="3">
        <f>IF(E246="","",COUNTA($E246:E$1171))</f>
        <v>215</v>
      </c>
      <c r="B246" s="34" t="s">
        <v>282</v>
      </c>
      <c r="C246" s="3" t="s">
        <v>377</v>
      </c>
      <c r="D246" s="49" t="s">
        <v>240</v>
      </c>
      <c r="E246" s="48">
        <f>89600/1.1</f>
        <v>81454.54545454544</v>
      </c>
      <c r="F246" s="48">
        <f>89600/1.1</f>
        <v>81454.54545454544</v>
      </c>
    </row>
    <row r="247" spans="1:6" s="32" customFormat="1" ht="16.5">
      <c r="A247" s="3">
        <f>IF(E247="","",COUNTA($E247:E$1171))</f>
        <v>214</v>
      </c>
      <c r="B247" s="34" t="s">
        <v>283</v>
      </c>
      <c r="C247" s="3" t="s">
        <v>377</v>
      </c>
      <c r="D247" s="49" t="s">
        <v>240</v>
      </c>
      <c r="E247" s="48">
        <f>91600/1.1</f>
        <v>83272.72727272726</v>
      </c>
      <c r="F247" s="48">
        <f>91600/1.1</f>
        <v>83272.72727272726</v>
      </c>
    </row>
    <row r="248" spans="1:6" s="32" customFormat="1" ht="16.5">
      <c r="A248" s="3">
        <f>IF(E248="","",COUNTA($E248:E$1171))</f>
        <v>213</v>
      </c>
      <c r="B248" s="34" t="s">
        <v>284</v>
      </c>
      <c r="C248" s="3" t="s">
        <v>377</v>
      </c>
      <c r="D248" s="49" t="s">
        <v>306</v>
      </c>
      <c r="E248" s="48">
        <f>99800/1.1</f>
        <v>90727.27272727272</v>
      </c>
      <c r="F248" s="48">
        <f>99800/1.1</f>
        <v>90727.27272727272</v>
      </c>
    </row>
    <row r="249" spans="1:6" s="32" customFormat="1" ht="16.5">
      <c r="A249" s="3">
        <f>IF(E249="","",COUNTA($E249:E$1171))</f>
        <v>212</v>
      </c>
      <c r="B249" s="34" t="s">
        <v>285</v>
      </c>
      <c r="C249" s="3" t="s">
        <v>377</v>
      </c>
      <c r="D249" s="49" t="s">
        <v>306</v>
      </c>
      <c r="E249" s="48">
        <f>102000/1.1</f>
        <v>92727.27272727272</v>
      </c>
      <c r="F249" s="48">
        <f>102000/1.1</f>
        <v>92727.27272727272</v>
      </c>
    </row>
    <row r="250" spans="1:6" s="32" customFormat="1" ht="16.5">
      <c r="A250" s="3">
        <f>IF(E250="","",COUNTA($E250:E$1171))</f>
        <v>211</v>
      </c>
      <c r="B250" s="34" t="s">
        <v>286</v>
      </c>
      <c r="C250" s="3" t="s">
        <v>377</v>
      </c>
      <c r="D250" s="49" t="s">
        <v>240</v>
      </c>
      <c r="E250" s="48">
        <f>101600/1.1</f>
        <v>92363.63636363635</v>
      </c>
      <c r="F250" s="48">
        <f>101600/1.1</f>
        <v>92363.63636363635</v>
      </c>
    </row>
    <row r="251" spans="1:6" s="32" customFormat="1" ht="16.5">
      <c r="A251" s="3">
        <f>IF(E251="","",COUNTA($E251:E$1171))</f>
        <v>210</v>
      </c>
      <c r="B251" s="34" t="s">
        <v>287</v>
      </c>
      <c r="C251" s="3" t="s">
        <v>377</v>
      </c>
      <c r="D251" s="49" t="s">
        <v>240</v>
      </c>
      <c r="E251" s="48">
        <f>103600/1.1</f>
        <v>94181.81818181818</v>
      </c>
      <c r="F251" s="48">
        <f>103600/1.1</f>
        <v>94181.81818181818</v>
      </c>
    </row>
    <row r="252" spans="1:6" s="32" customFormat="1" ht="16.5">
      <c r="A252" s="3">
        <f>IF(E252="","",COUNTA($E252:E$1171))</f>
        <v>209</v>
      </c>
      <c r="B252" s="34" t="s">
        <v>288</v>
      </c>
      <c r="C252" s="3" t="s">
        <v>377</v>
      </c>
      <c r="D252" s="49" t="s">
        <v>240</v>
      </c>
      <c r="E252" s="48">
        <f>116000/1.1</f>
        <v>105454.54545454544</v>
      </c>
      <c r="F252" s="48">
        <f>116000/1.1</f>
        <v>105454.54545454544</v>
      </c>
    </row>
    <row r="253" spans="1:6" s="32" customFormat="1" ht="16.5">
      <c r="A253" s="3">
        <f>IF(E253="","",COUNTA($E253:E$1171))</f>
        <v>208</v>
      </c>
      <c r="B253" s="34" t="s">
        <v>289</v>
      </c>
      <c r="C253" s="3" t="s">
        <v>377</v>
      </c>
      <c r="D253" s="49" t="s">
        <v>306</v>
      </c>
      <c r="E253" s="48">
        <f>113000/1.1</f>
        <v>102727.27272727272</v>
      </c>
      <c r="F253" s="48">
        <f>113000/1.1</f>
        <v>102727.27272727272</v>
      </c>
    </row>
    <row r="254" spans="1:6" s="32" customFormat="1" ht="16.5">
      <c r="A254" s="3">
        <f>IF(E254="","",COUNTA($E254:E$1171))</f>
        <v>207</v>
      </c>
      <c r="B254" s="34" t="s">
        <v>290</v>
      </c>
      <c r="C254" s="3" t="s">
        <v>377</v>
      </c>
      <c r="D254" s="49" t="s">
        <v>306</v>
      </c>
      <c r="E254" s="48">
        <f>115300/1.1</f>
        <v>104818.18181818181</v>
      </c>
      <c r="F254" s="48">
        <f>115300/1.1</f>
        <v>104818.18181818181</v>
      </c>
    </row>
    <row r="255" spans="1:6" s="32" customFormat="1" ht="16.5">
      <c r="A255" s="3">
        <f>IF(E255="","",COUNTA($E255:E$1171))</f>
        <v>206</v>
      </c>
      <c r="B255" s="34" t="s">
        <v>291</v>
      </c>
      <c r="C255" s="3" t="s">
        <v>377</v>
      </c>
      <c r="D255" s="49" t="s">
        <v>306</v>
      </c>
      <c r="E255" s="48">
        <f>125700/1.1</f>
        <v>114272.72727272726</v>
      </c>
      <c r="F255" s="48">
        <f>125700/1.1</f>
        <v>114272.72727272726</v>
      </c>
    </row>
    <row r="256" spans="1:6" s="32" customFormat="1" ht="16.5">
      <c r="A256" s="3">
        <f>IF(E256="","",COUNTA($E256:E$1171))</f>
        <v>205</v>
      </c>
      <c r="B256" s="34" t="s">
        <v>292</v>
      </c>
      <c r="C256" s="3" t="s">
        <v>377</v>
      </c>
      <c r="D256" s="49" t="s">
        <v>305</v>
      </c>
      <c r="E256" s="48">
        <f>142000/1.1</f>
        <v>129090.90909090907</v>
      </c>
      <c r="F256" s="48">
        <f>142000/1.1</f>
        <v>129090.90909090907</v>
      </c>
    </row>
    <row r="257" spans="1:6" s="32" customFormat="1" ht="16.5">
      <c r="A257" s="3">
        <f>IF(E257="","",COUNTA($E257:E$1171))</f>
        <v>204</v>
      </c>
      <c r="B257" s="34" t="s">
        <v>293</v>
      </c>
      <c r="C257" s="3" t="s">
        <v>377</v>
      </c>
      <c r="D257" s="49" t="s">
        <v>306</v>
      </c>
      <c r="E257" s="48">
        <f>128600/1.1</f>
        <v>116909.0909090909</v>
      </c>
      <c r="F257" s="48">
        <f>128600/1.1</f>
        <v>116909.0909090909</v>
      </c>
    </row>
    <row r="258" spans="1:6" s="32" customFormat="1" ht="16.5">
      <c r="A258" s="3">
        <f>IF(E258="","",COUNTA($E258:E$1171))</f>
        <v>203</v>
      </c>
      <c r="B258" s="34" t="s">
        <v>294</v>
      </c>
      <c r="C258" s="3" t="s">
        <v>377</v>
      </c>
      <c r="D258" s="49" t="s">
        <v>306</v>
      </c>
      <c r="E258" s="48">
        <f>142000/1.1</f>
        <v>129090.90909090907</v>
      </c>
      <c r="F258" s="48">
        <f>142000/1.1</f>
        <v>129090.90909090907</v>
      </c>
    </row>
    <row r="259" spans="1:6" s="32" customFormat="1" ht="16.5">
      <c r="A259" s="3">
        <f>IF(E259="","",COUNTA($E259:E$1171))</f>
        <v>202</v>
      </c>
      <c r="B259" s="34" t="s">
        <v>295</v>
      </c>
      <c r="C259" s="3" t="s">
        <v>377</v>
      </c>
      <c r="D259" s="49" t="s">
        <v>306</v>
      </c>
      <c r="E259" s="48">
        <f>142000/1.1</f>
        <v>129090.90909090907</v>
      </c>
      <c r="F259" s="48">
        <f>142000/1.1</f>
        <v>129090.90909090907</v>
      </c>
    </row>
    <row r="260" spans="1:6" s="32" customFormat="1" ht="16.5">
      <c r="A260" s="3">
        <f>IF(E260="","",COUNTA($E260:E$1171))</f>
        <v>201</v>
      </c>
      <c r="B260" s="34" t="s">
        <v>296</v>
      </c>
      <c r="C260" s="3" t="s">
        <v>377</v>
      </c>
      <c r="D260" s="49" t="s">
        <v>306</v>
      </c>
      <c r="E260" s="48">
        <f>151000/1.1</f>
        <v>137272.72727272726</v>
      </c>
      <c r="F260" s="48">
        <f>151000/1.1</f>
        <v>137272.72727272726</v>
      </c>
    </row>
    <row r="261" spans="1:6" s="32" customFormat="1" ht="17.25">
      <c r="A261" s="3">
        <f>IF(E261="","",COUNTA($E261:E$1171))</f>
      </c>
      <c r="B261" s="21" t="s">
        <v>297</v>
      </c>
      <c r="C261" s="3"/>
      <c r="D261" s="36"/>
      <c r="E261" s="11"/>
      <c r="F261" s="11"/>
    </row>
    <row r="262" spans="1:7" s="32" customFormat="1" ht="16.5">
      <c r="A262" s="3">
        <f>IF(E262="","",COUNTA($E262:E$1171))</f>
        <v>200</v>
      </c>
      <c r="B262" s="34" t="s">
        <v>298</v>
      </c>
      <c r="C262" s="3" t="s">
        <v>377</v>
      </c>
      <c r="D262" s="49" t="s">
        <v>240</v>
      </c>
      <c r="E262" s="48">
        <f>114500/1.1</f>
        <v>104090.90909090909</v>
      </c>
      <c r="F262" s="48">
        <v>97327</v>
      </c>
      <c r="G262" s="69">
        <f aca="true" t="shared" si="5" ref="G262:G325">(F262-E262)/E262</f>
        <v>-0.06498078602620085</v>
      </c>
    </row>
    <row r="263" spans="1:7" s="32" customFormat="1" ht="16.5">
      <c r="A263" s="3">
        <f>IF(E263="","",COUNTA($E263:E$1171))</f>
        <v>199</v>
      </c>
      <c r="B263" s="34" t="s">
        <v>299</v>
      </c>
      <c r="C263" s="3" t="s">
        <v>377</v>
      </c>
      <c r="D263" s="49" t="s">
        <v>306</v>
      </c>
      <c r="E263" s="48">
        <f>127500/1.1</f>
        <v>115909.0909090909</v>
      </c>
      <c r="F263" s="48">
        <v>106964</v>
      </c>
      <c r="G263" s="69">
        <f t="shared" si="5"/>
        <v>-0.07717333333333323</v>
      </c>
    </row>
    <row r="264" spans="1:7" s="32" customFormat="1" ht="16.5">
      <c r="A264" s="3">
        <f>IF(E264="","",COUNTA($E264:E$1171))</f>
        <v>198</v>
      </c>
      <c r="B264" s="34" t="s">
        <v>300</v>
      </c>
      <c r="C264" s="3" t="s">
        <v>377</v>
      </c>
      <c r="D264" s="49" t="s">
        <v>306</v>
      </c>
      <c r="E264" s="48">
        <f>140500/1.1</f>
        <v>127727.27272727272</v>
      </c>
      <c r="F264" s="48">
        <v>118045</v>
      </c>
      <c r="G264" s="69">
        <f t="shared" si="5"/>
        <v>-0.07580427046263341</v>
      </c>
    </row>
    <row r="265" spans="1:7" s="32" customFormat="1" ht="16.5">
      <c r="A265" s="3">
        <f>IF(E265="","",COUNTA($E265:E$1171))</f>
        <v>197</v>
      </c>
      <c r="B265" s="34" t="s">
        <v>301</v>
      </c>
      <c r="C265" s="3" t="s">
        <v>377</v>
      </c>
      <c r="D265" s="49" t="s">
        <v>306</v>
      </c>
      <c r="E265" s="48">
        <f>151000/1.1</f>
        <v>137272.72727272726</v>
      </c>
      <c r="F265" s="48">
        <v>126718</v>
      </c>
      <c r="G265" s="69">
        <f t="shared" si="5"/>
        <v>-0.07688874172185425</v>
      </c>
    </row>
    <row r="266" spans="1:7" s="32" customFormat="1" ht="16.5">
      <c r="A266" s="3">
        <f>IF(E266="","",COUNTA($E266:E$1171))</f>
        <v>196</v>
      </c>
      <c r="B266" s="34" t="s">
        <v>302</v>
      </c>
      <c r="C266" s="3" t="s">
        <v>377</v>
      </c>
      <c r="D266" s="49" t="s">
        <v>306</v>
      </c>
      <c r="E266" s="48">
        <f>173000/1.1</f>
        <v>157272.72727272726</v>
      </c>
      <c r="F266" s="48">
        <v>144545</v>
      </c>
      <c r="G266" s="69">
        <f t="shared" si="5"/>
        <v>-0.08092774566473984</v>
      </c>
    </row>
    <row r="267" spans="1:7" s="32" customFormat="1" ht="16.5">
      <c r="A267" s="3">
        <f>IF(E267="","",COUNTA($E267:E$1171))</f>
        <v>195</v>
      </c>
      <c r="B267" s="34" t="s">
        <v>303</v>
      </c>
      <c r="C267" s="3" t="s">
        <v>377</v>
      </c>
      <c r="D267" s="49" t="s">
        <v>306</v>
      </c>
      <c r="E267" s="48">
        <f>195000/1.1</f>
        <v>177272.72727272726</v>
      </c>
      <c r="F267" s="48">
        <v>162373</v>
      </c>
      <c r="G267" s="69">
        <f t="shared" si="5"/>
        <v>-0.08404974358974354</v>
      </c>
    </row>
    <row r="268" spans="1:7" s="32" customFormat="1" ht="16.5">
      <c r="A268" s="3">
        <f>IF(E268="","",COUNTA($E268:E$1171))</f>
        <v>194</v>
      </c>
      <c r="B268" s="34" t="s">
        <v>304</v>
      </c>
      <c r="C268" s="3" t="s">
        <v>377</v>
      </c>
      <c r="D268" s="49" t="s">
        <v>305</v>
      </c>
      <c r="E268" s="48">
        <f>256000/1.1</f>
        <v>232727.2727272727</v>
      </c>
      <c r="F268" s="48">
        <v>169600</v>
      </c>
      <c r="G268" s="69">
        <f t="shared" si="5"/>
        <v>-0.27124999999999994</v>
      </c>
    </row>
    <row r="269" spans="1:7" s="32" customFormat="1" ht="17.25" customHeight="1">
      <c r="A269" s="3">
        <f>IF(E269="","",COUNTA($E269:E$1325))</f>
      </c>
      <c r="B269" s="28" t="s">
        <v>149</v>
      </c>
      <c r="C269" s="12"/>
      <c r="D269" s="36"/>
      <c r="E269" s="29"/>
      <c r="F269" s="29"/>
      <c r="G269" s="30"/>
    </row>
    <row r="270" spans="1:7" s="32" customFormat="1" ht="16.5">
      <c r="A270" s="3">
        <f>IF(E270="","",COUNTA($E270:E$1325))</f>
        <v>193</v>
      </c>
      <c r="B270" s="27" t="s">
        <v>150</v>
      </c>
      <c r="C270" s="13" t="s">
        <v>151</v>
      </c>
      <c r="D270" s="36"/>
      <c r="E270" s="62">
        <v>1936363.6363636362</v>
      </c>
      <c r="F270" s="62">
        <v>1936363.6363636362</v>
      </c>
      <c r="G270" s="69">
        <f t="shared" si="5"/>
        <v>0</v>
      </c>
    </row>
    <row r="271" spans="1:7" s="32" customFormat="1" ht="16.5">
      <c r="A271" s="3">
        <f>IF(E271="","",COUNTA($E271:E$1325))</f>
        <v>192</v>
      </c>
      <c r="B271" s="27" t="s">
        <v>152</v>
      </c>
      <c r="C271" s="13" t="s">
        <v>151</v>
      </c>
      <c r="D271" s="36"/>
      <c r="E271" s="62">
        <v>2163636.3636363633</v>
      </c>
      <c r="F271" s="62">
        <v>2163636.3636363633</v>
      </c>
      <c r="G271" s="69">
        <f t="shared" si="5"/>
        <v>0</v>
      </c>
    </row>
    <row r="272" spans="1:7" s="32" customFormat="1" ht="16.5">
      <c r="A272" s="3">
        <f>IF(E272="","",COUNTA($E272:E$1325))</f>
        <v>191</v>
      </c>
      <c r="B272" s="27" t="s">
        <v>153</v>
      </c>
      <c r="C272" s="13" t="s">
        <v>151</v>
      </c>
      <c r="D272" s="36"/>
      <c r="E272" s="62">
        <v>2818181.818181818</v>
      </c>
      <c r="F272" s="62">
        <v>2772727</v>
      </c>
      <c r="G272" s="69">
        <f t="shared" si="5"/>
        <v>-0.016129129032257963</v>
      </c>
    </row>
    <row r="273" spans="1:7" s="32" customFormat="1" ht="16.5">
      <c r="A273" s="3">
        <f>IF(E273="","",COUNTA($E273:E$1325))</f>
        <v>190</v>
      </c>
      <c r="B273" s="27" t="s">
        <v>154</v>
      </c>
      <c r="C273" s="13" t="s">
        <v>151</v>
      </c>
      <c r="D273" s="36"/>
      <c r="E273" s="62">
        <v>4318181.818181817</v>
      </c>
      <c r="F273" s="62">
        <v>4272727</v>
      </c>
      <c r="G273" s="69">
        <f t="shared" si="5"/>
        <v>-0.010526378947368246</v>
      </c>
    </row>
    <row r="274" spans="1:7" s="32" customFormat="1" ht="16.5">
      <c r="A274" s="3">
        <f>IF(E274="","",COUNTA($E274:E$1325))</f>
        <v>189</v>
      </c>
      <c r="B274" s="27" t="s">
        <v>155</v>
      </c>
      <c r="C274" s="13" t="s">
        <v>151</v>
      </c>
      <c r="D274" s="36"/>
      <c r="E274" s="62">
        <v>5500000</v>
      </c>
      <c r="F274" s="62">
        <v>5454545</v>
      </c>
      <c r="G274" s="69">
        <f t="shared" si="5"/>
        <v>-0.008264545454545455</v>
      </c>
    </row>
    <row r="275" spans="1:7" s="32" customFormat="1" ht="16.5">
      <c r="A275" s="3">
        <f>IF(E275="","",COUNTA($E275:E$1325))</f>
        <v>188</v>
      </c>
      <c r="B275" s="27" t="s">
        <v>156</v>
      </c>
      <c r="C275" s="13" t="s">
        <v>151</v>
      </c>
      <c r="D275" s="36"/>
      <c r="E275" s="62">
        <v>5909090.909090908</v>
      </c>
      <c r="F275" s="62">
        <v>5909090.909090908</v>
      </c>
      <c r="G275" s="69">
        <f t="shared" si="5"/>
        <v>0</v>
      </c>
    </row>
    <row r="276" spans="1:7" s="32" customFormat="1" ht="16.5">
      <c r="A276" s="3">
        <f>IF(E276="","",COUNTA($E276:E$1325))</f>
        <v>187</v>
      </c>
      <c r="B276" s="27" t="s">
        <v>157</v>
      </c>
      <c r="C276" s="13" t="s">
        <v>151</v>
      </c>
      <c r="D276" s="36"/>
      <c r="E276" s="62">
        <v>7090909.09090909</v>
      </c>
      <c r="F276" s="62">
        <v>7090909.09090909</v>
      </c>
      <c r="G276" s="69">
        <f t="shared" si="5"/>
        <v>0</v>
      </c>
    </row>
    <row r="277" spans="1:7" s="32" customFormat="1" ht="16.5">
      <c r="A277" s="3">
        <f>IF(E277="","",COUNTA($E277:E$1325))</f>
        <v>186</v>
      </c>
      <c r="B277" s="27" t="s">
        <v>158</v>
      </c>
      <c r="C277" s="13" t="s">
        <v>151</v>
      </c>
      <c r="D277" s="36"/>
      <c r="E277" s="62">
        <v>7499999.999999999</v>
      </c>
      <c r="F277" s="62">
        <v>7499999.999999999</v>
      </c>
      <c r="G277" s="69">
        <f t="shared" si="5"/>
        <v>0</v>
      </c>
    </row>
    <row r="278" spans="1:7" s="32" customFormat="1" ht="16.5">
      <c r="A278" s="3">
        <f>IF(E278="","",COUNTA($E278:E$1325))</f>
        <v>185</v>
      </c>
      <c r="B278" s="27" t="s">
        <v>159</v>
      </c>
      <c r="C278" s="13" t="s">
        <v>151</v>
      </c>
      <c r="D278" s="36"/>
      <c r="E278" s="62">
        <v>8227272.727272727</v>
      </c>
      <c r="F278" s="62">
        <v>8227272.727272727</v>
      </c>
      <c r="G278" s="69">
        <f t="shared" si="5"/>
        <v>0</v>
      </c>
    </row>
    <row r="279" spans="1:7" s="32" customFormat="1" ht="16.5">
      <c r="A279" s="3">
        <f>IF(E279="","",COUNTA($E279:E$1325))</f>
        <v>184</v>
      </c>
      <c r="B279" s="27" t="s">
        <v>160</v>
      </c>
      <c r="C279" s="13" t="s">
        <v>151</v>
      </c>
      <c r="D279" s="36"/>
      <c r="E279" s="62">
        <v>8590909.09090909</v>
      </c>
      <c r="F279" s="62">
        <v>8590909.09090909</v>
      </c>
      <c r="G279" s="69">
        <f t="shared" si="5"/>
        <v>0</v>
      </c>
    </row>
    <row r="280" spans="1:7" s="32" customFormat="1" ht="17.25">
      <c r="A280" s="3">
        <f>IF(E280="","",COUNTA($E280:E$1325))</f>
      </c>
      <c r="B280" s="28" t="s">
        <v>161</v>
      </c>
      <c r="C280" s="12"/>
      <c r="D280" s="36"/>
      <c r="E280" s="42"/>
      <c r="F280" s="42"/>
      <c r="G280" s="69"/>
    </row>
    <row r="281" spans="1:7" s="32" customFormat="1" ht="16.5">
      <c r="A281" s="3">
        <f>IF(E281="","",COUNTA($E281:E$1325))</f>
        <v>183</v>
      </c>
      <c r="B281" s="27" t="s">
        <v>150</v>
      </c>
      <c r="C281" s="13" t="s">
        <v>151</v>
      </c>
      <c r="D281" s="36"/>
      <c r="E281" s="62">
        <v>1818181.8181818181</v>
      </c>
      <c r="F281" s="62">
        <v>1818181.8181818181</v>
      </c>
      <c r="G281" s="69">
        <f t="shared" si="5"/>
        <v>0</v>
      </c>
    </row>
    <row r="282" spans="1:7" s="32" customFormat="1" ht="16.5">
      <c r="A282" s="3">
        <f>IF(E282="","",COUNTA($E282:E$1325))</f>
        <v>182</v>
      </c>
      <c r="B282" s="27" t="s">
        <v>152</v>
      </c>
      <c r="C282" s="13" t="s">
        <v>151</v>
      </c>
      <c r="D282" s="36"/>
      <c r="E282" s="62">
        <v>2045454.5454545452</v>
      </c>
      <c r="F282" s="62">
        <v>2045454.5454545452</v>
      </c>
      <c r="G282" s="69">
        <f t="shared" si="5"/>
        <v>0</v>
      </c>
    </row>
    <row r="283" spans="1:7" s="32" customFormat="1" ht="16.5">
      <c r="A283" s="3">
        <f>IF(E283="","",COUNTA($E283:E$1325))</f>
        <v>181</v>
      </c>
      <c r="B283" s="27" t="s">
        <v>153</v>
      </c>
      <c r="C283" s="13" t="s">
        <v>151</v>
      </c>
      <c r="D283" s="36"/>
      <c r="E283" s="62">
        <v>2636363.6363636362</v>
      </c>
      <c r="F283" s="62">
        <v>2636363.6363636362</v>
      </c>
      <c r="G283" s="69">
        <f t="shared" si="5"/>
        <v>0</v>
      </c>
    </row>
    <row r="284" spans="1:7" s="32" customFormat="1" ht="16.5">
      <c r="A284" s="3">
        <f>IF(E284="","",COUNTA($E284:E$1325))</f>
        <v>180</v>
      </c>
      <c r="B284" s="27" t="s">
        <v>154</v>
      </c>
      <c r="C284" s="13" t="s">
        <v>151</v>
      </c>
      <c r="D284" s="36"/>
      <c r="E284" s="62">
        <v>4045454.545454545</v>
      </c>
      <c r="F284" s="62">
        <v>4045454.545454545</v>
      </c>
      <c r="G284" s="69">
        <f t="shared" si="5"/>
        <v>0</v>
      </c>
    </row>
    <row r="285" spans="1:7" s="32" customFormat="1" ht="16.5">
      <c r="A285" s="3">
        <f>IF(E285="","",COUNTA($E285:E$1325))</f>
        <v>179</v>
      </c>
      <c r="B285" s="27" t="s">
        <v>155</v>
      </c>
      <c r="C285" s="13" t="s">
        <v>151</v>
      </c>
      <c r="D285" s="36"/>
      <c r="E285" s="62">
        <v>5181818.181818182</v>
      </c>
      <c r="F285" s="62">
        <v>5181818.181818182</v>
      </c>
      <c r="G285" s="69">
        <f t="shared" si="5"/>
        <v>0</v>
      </c>
    </row>
    <row r="286" spans="1:7" s="32" customFormat="1" ht="16.5">
      <c r="A286" s="3">
        <f>IF(E286="","",COUNTA($E286:E$1325))</f>
        <v>178</v>
      </c>
      <c r="B286" s="27" t="s">
        <v>156</v>
      </c>
      <c r="C286" s="13" t="s">
        <v>151</v>
      </c>
      <c r="D286" s="36"/>
      <c r="E286" s="62">
        <v>5500000</v>
      </c>
      <c r="F286" s="62">
        <v>5500000</v>
      </c>
      <c r="G286" s="69">
        <f t="shared" si="5"/>
        <v>0</v>
      </c>
    </row>
    <row r="287" spans="1:7" s="32" customFormat="1" ht="16.5">
      <c r="A287" s="3">
        <f>IF(E287="","",COUNTA($E287:E$1325))</f>
        <v>177</v>
      </c>
      <c r="B287" s="27" t="s">
        <v>157</v>
      </c>
      <c r="C287" s="13" t="s">
        <v>151</v>
      </c>
      <c r="D287" s="36"/>
      <c r="E287" s="62">
        <v>6636363.636363636</v>
      </c>
      <c r="F287" s="62">
        <v>6636363.636363636</v>
      </c>
      <c r="G287" s="69">
        <f t="shared" si="5"/>
        <v>0</v>
      </c>
    </row>
    <row r="288" spans="1:7" s="32" customFormat="1" ht="16.5">
      <c r="A288" s="3">
        <f>IF(E288="","",COUNTA($E288:E$1325))</f>
        <v>176</v>
      </c>
      <c r="B288" s="27" t="s">
        <v>158</v>
      </c>
      <c r="C288" s="13" t="s">
        <v>151</v>
      </c>
      <c r="D288" s="36"/>
      <c r="E288" s="62">
        <v>6954545.454545454</v>
      </c>
      <c r="F288" s="62">
        <v>6954545.454545454</v>
      </c>
      <c r="G288" s="69">
        <f t="shared" si="5"/>
        <v>0</v>
      </c>
    </row>
    <row r="289" spans="1:7" s="32" customFormat="1" ht="16.5">
      <c r="A289" s="3">
        <f>IF(E289="","",COUNTA($E289:E$1325))</f>
        <v>175</v>
      </c>
      <c r="B289" s="27" t="s">
        <v>159</v>
      </c>
      <c r="C289" s="13" t="s">
        <v>151</v>
      </c>
      <c r="D289" s="36"/>
      <c r="E289" s="62">
        <v>7681818.181818182</v>
      </c>
      <c r="F289" s="62">
        <v>7681818.181818182</v>
      </c>
      <c r="G289" s="69">
        <f t="shared" si="5"/>
        <v>0</v>
      </c>
    </row>
    <row r="290" spans="1:7" s="32" customFormat="1" ht="16.5">
      <c r="A290" s="3">
        <f>IF(E290="","",COUNTA($E290:E$1325))</f>
        <v>174</v>
      </c>
      <c r="B290" s="27" t="s">
        <v>160</v>
      </c>
      <c r="C290" s="13" t="s">
        <v>151</v>
      </c>
      <c r="D290" s="36"/>
      <c r="E290" s="62">
        <v>7999999.999999999</v>
      </c>
      <c r="F290" s="62">
        <v>7999999.999999999</v>
      </c>
      <c r="G290" s="69">
        <f t="shared" si="5"/>
        <v>0</v>
      </c>
    </row>
    <row r="291" spans="1:7" s="32" customFormat="1" ht="17.25" customHeight="1">
      <c r="A291" s="3">
        <f>IF(E291="","",COUNTA($E291:E$356))</f>
      </c>
      <c r="B291" s="19" t="s">
        <v>373</v>
      </c>
      <c r="C291" s="25"/>
      <c r="D291" s="36"/>
      <c r="E291" s="54"/>
      <c r="F291" s="54"/>
      <c r="G291" s="69"/>
    </row>
    <row r="292" spans="1:7" s="32" customFormat="1" ht="16.5">
      <c r="A292" s="3">
        <f>IF(E292="","",COUNTA($E292:E$356))</f>
        <v>63</v>
      </c>
      <c r="B292" s="23" t="s">
        <v>313</v>
      </c>
      <c r="C292" s="13" t="s">
        <v>191</v>
      </c>
      <c r="D292" s="36" t="s">
        <v>5</v>
      </c>
      <c r="E292" s="55">
        <v>114545</v>
      </c>
      <c r="F292" s="55">
        <v>114545</v>
      </c>
      <c r="G292" s="69">
        <f t="shared" si="5"/>
        <v>0</v>
      </c>
    </row>
    <row r="293" spans="1:7" s="32" customFormat="1" ht="16.5">
      <c r="A293" s="3">
        <f>IF(E293="","",COUNTA($E293:E$356))</f>
        <v>62</v>
      </c>
      <c r="B293" s="23" t="s">
        <v>314</v>
      </c>
      <c r="C293" s="13" t="s">
        <v>191</v>
      </c>
      <c r="D293" s="36" t="s">
        <v>4</v>
      </c>
      <c r="E293" s="55">
        <v>113636</v>
      </c>
      <c r="F293" s="55">
        <v>124545</v>
      </c>
      <c r="G293" s="69">
        <f t="shared" si="5"/>
        <v>0.09599950719842304</v>
      </c>
    </row>
    <row r="294" spans="1:7" s="32" customFormat="1" ht="16.5">
      <c r="A294" s="3">
        <f>IF(E294="","",COUNTA($E294:E$356))</f>
        <v>61</v>
      </c>
      <c r="B294" s="23" t="s">
        <v>315</v>
      </c>
      <c r="C294" s="13" t="s">
        <v>191</v>
      </c>
      <c r="D294" s="36" t="s">
        <v>7</v>
      </c>
      <c r="E294" s="55">
        <v>100000</v>
      </c>
      <c r="F294" s="55">
        <v>106364</v>
      </c>
      <c r="G294" s="69">
        <f t="shared" si="5"/>
        <v>0.06364</v>
      </c>
    </row>
    <row r="295" spans="1:7" s="32" customFormat="1" ht="16.5">
      <c r="A295" s="3">
        <f>IF(E295="","",COUNTA($E295:E$356))</f>
        <v>60</v>
      </c>
      <c r="B295" s="23" t="s">
        <v>316</v>
      </c>
      <c r="C295" s="13" t="s">
        <v>191</v>
      </c>
      <c r="D295" s="36" t="s">
        <v>2</v>
      </c>
      <c r="E295" s="55">
        <v>98182</v>
      </c>
      <c r="F295" s="55">
        <v>103636</v>
      </c>
      <c r="G295" s="69">
        <f t="shared" si="5"/>
        <v>0.05554989712982013</v>
      </c>
    </row>
    <row r="296" spans="1:7" s="32" customFormat="1" ht="16.5">
      <c r="A296" s="3">
        <f>IF(E296="","",COUNTA($E296:E$356))</f>
        <v>59</v>
      </c>
      <c r="B296" s="23" t="s">
        <v>317</v>
      </c>
      <c r="C296" s="13" t="s">
        <v>191</v>
      </c>
      <c r="D296" s="36" t="s">
        <v>2</v>
      </c>
      <c r="E296" s="55">
        <v>100909</v>
      </c>
      <c r="F296" s="55">
        <v>106364</v>
      </c>
      <c r="G296" s="69">
        <f t="shared" si="5"/>
        <v>0.05405860726000654</v>
      </c>
    </row>
    <row r="297" spans="1:7" s="32" customFormat="1" ht="16.5">
      <c r="A297" s="3">
        <f>IF(E297="","",COUNTA($E297:E$356))</f>
        <v>58</v>
      </c>
      <c r="B297" s="23" t="s">
        <v>318</v>
      </c>
      <c r="C297" s="13" t="s">
        <v>191</v>
      </c>
      <c r="D297" s="36" t="s">
        <v>2</v>
      </c>
      <c r="E297" s="55">
        <v>140000</v>
      </c>
      <c r="F297" s="55">
        <v>151818</v>
      </c>
      <c r="G297" s="69">
        <f t="shared" si="5"/>
        <v>0.08441428571428572</v>
      </c>
    </row>
    <row r="298" spans="1:7" s="32" customFormat="1" ht="16.5">
      <c r="A298" s="3">
        <f>IF(E298="","",COUNTA($E298:E$356))</f>
        <v>57</v>
      </c>
      <c r="B298" s="23" t="s">
        <v>319</v>
      </c>
      <c r="C298" s="13" t="s">
        <v>191</v>
      </c>
      <c r="D298" s="36" t="s">
        <v>2</v>
      </c>
      <c r="E298" s="55">
        <v>151818</v>
      </c>
      <c r="F298" s="55">
        <v>161818</v>
      </c>
      <c r="G298" s="69">
        <f t="shared" si="5"/>
        <v>0.06586834235729623</v>
      </c>
    </row>
    <row r="299" spans="1:7" s="32" customFormat="1" ht="16.5">
      <c r="A299" s="3">
        <f>IF(E299="","",COUNTA($E299:E$356))</f>
        <v>56</v>
      </c>
      <c r="B299" s="23" t="s">
        <v>320</v>
      </c>
      <c r="C299" s="13" t="s">
        <v>191</v>
      </c>
      <c r="D299" s="36" t="s">
        <v>3</v>
      </c>
      <c r="E299" s="55">
        <v>207273</v>
      </c>
      <c r="F299" s="55">
        <v>221818</v>
      </c>
      <c r="G299" s="69">
        <f t="shared" si="5"/>
        <v>0.07017315328093866</v>
      </c>
    </row>
    <row r="300" spans="1:7" s="32" customFormat="1" ht="16.5">
      <c r="A300" s="3">
        <f>IF(E300="","",COUNTA($E300:E$356))</f>
        <v>55</v>
      </c>
      <c r="B300" s="23" t="s">
        <v>321</v>
      </c>
      <c r="C300" s="13" t="s">
        <v>191</v>
      </c>
      <c r="D300" s="36" t="s">
        <v>3</v>
      </c>
      <c r="E300" s="55">
        <v>247273</v>
      </c>
      <c r="F300" s="55">
        <v>262727</v>
      </c>
      <c r="G300" s="69">
        <f t="shared" si="5"/>
        <v>0.062497725186332516</v>
      </c>
    </row>
    <row r="301" spans="1:7" s="32" customFormat="1" ht="16.5">
      <c r="A301" s="3">
        <f>IF(E301="","",COUNTA($E301:E$356))</f>
        <v>54</v>
      </c>
      <c r="B301" s="23" t="s">
        <v>322</v>
      </c>
      <c r="C301" s="13" t="s">
        <v>191</v>
      </c>
      <c r="D301" s="36" t="s">
        <v>8</v>
      </c>
      <c r="E301" s="55">
        <v>177273</v>
      </c>
      <c r="F301" s="55">
        <v>181818</v>
      </c>
      <c r="G301" s="69">
        <f t="shared" si="5"/>
        <v>0.025638422094735238</v>
      </c>
    </row>
    <row r="302" spans="1:7" s="32" customFormat="1" ht="16.5">
      <c r="A302" s="3">
        <f>IF(E302="","",COUNTA($E302:E$356))</f>
        <v>53</v>
      </c>
      <c r="B302" s="23" t="s">
        <v>323</v>
      </c>
      <c r="C302" s="13" t="s">
        <v>191</v>
      </c>
      <c r="D302" s="36" t="s">
        <v>9</v>
      </c>
      <c r="E302" s="55">
        <v>252727</v>
      </c>
      <c r="F302" s="55">
        <v>252727</v>
      </c>
      <c r="G302" s="69">
        <f t="shared" si="5"/>
        <v>0</v>
      </c>
    </row>
    <row r="303" spans="1:7" s="32" customFormat="1" ht="16.5">
      <c r="A303" s="3">
        <f>IF(E303="","",COUNTA($E303:E$356))</f>
        <v>52</v>
      </c>
      <c r="B303" s="23" t="s">
        <v>324</v>
      </c>
      <c r="C303" s="13" t="s">
        <v>191</v>
      </c>
      <c r="D303" s="36" t="s">
        <v>10</v>
      </c>
      <c r="E303" s="55">
        <v>393636</v>
      </c>
      <c r="F303" s="55">
        <v>393636</v>
      </c>
      <c r="G303" s="69">
        <f t="shared" si="5"/>
        <v>0</v>
      </c>
    </row>
    <row r="304" spans="1:7" s="32" customFormat="1" ht="16.5">
      <c r="A304" s="3">
        <f>IF(E304="","",COUNTA($E304:E$356))</f>
        <v>51</v>
      </c>
      <c r="B304" s="23" t="s">
        <v>325</v>
      </c>
      <c r="C304" s="13" t="s">
        <v>191</v>
      </c>
      <c r="D304" s="36" t="s">
        <v>11</v>
      </c>
      <c r="E304" s="55">
        <v>338182</v>
      </c>
      <c r="F304" s="55">
        <v>348182</v>
      </c>
      <c r="G304" s="69">
        <f t="shared" si="5"/>
        <v>0.029569876575335174</v>
      </c>
    </row>
    <row r="305" spans="1:7" s="32" customFormat="1" ht="16.5">
      <c r="A305" s="3">
        <f>IF(E305="","",COUNTA($E305:E$356))</f>
        <v>50</v>
      </c>
      <c r="B305" s="27" t="s">
        <v>34</v>
      </c>
      <c r="C305" s="13" t="s">
        <v>191</v>
      </c>
      <c r="D305" s="36" t="s">
        <v>4</v>
      </c>
      <c r="E305" s="55">
        <v>93636</v>
      </c>
      <c r="F305" s="55">
        <v>98182</v>
      </c>
      <c r="G305" s="69">
        <f t="shared" si="5"/>
        <v>0.048549703105643126</v>
      </c>
    </row>
    <row r="306" spans="1:7" s="32" customFormat="1" ht="33" customHeight="1">
      <c r="A306" s="3">
        <f>IF(E306="","",COUNTA($E306:E$356))</f>
        <v>49</v>
      </c>
      <c r="B306" s="27" t="s">
        <v>35</v>
      </c>
      <c r="C306" s="13" t="s">
        <v>191</v>
      </c>
      <c r="D306" s="36" t="s">
        <v>4</v>
      </c>
      <c r="E306" s="55">
        <v>108182</v>
      </c>
      <c r="F306" s="55">
        <v>116346</v>
      </c>
      <c r="G306" s="69">
        <f t="shared" si="5"/>
        <v>0.07546541938584977</v>
      </c>
    </row>
    <row r="307" spans="1:7" s="32" customFormat="1" ht="33" customHeight="1">
      <c r="A307" s="3">
        <f>IF(E307="","",COUNTA($E307:E$356))</f>
        <v>48</v>
      </c>
      <c r="B307" s="27" t="s">
        <v>36</v>
      </c>
      <c r="C307" s="13" t="s">
        <v>191</v>
      </c>
      <c r="D307" s="36" t="s">
        <v>4</v>
      </c>
      <c r="E307" s="55">
        <v>113636</v>
      </c>
      <c r="F307" s="55">
        <v>119091</v>
      </c>
      <c r="G307" s="69">
        <f t="shared" si="5"/>
        <v>0.048004153613291564</v>
      </c>
    </row>
    <row r="308" spans="1:7" s="32" customFormat="1" ht="16.5">
      <c r="A308" s="3">
        <f>IF(E308="","",COUNTA($E308:E$356))</f>
        <v>47</v>
      </c>
      <c r="B308" s="27" t="s">
        <v>37</v>
      </c>
      <c r="C308" s="13" t="s">
        <v>191</v>
      </c>
      <c r="D308" s="36" t="s">
        <v>7</v>
      </c>
      <c r="E308" s="55">
        <v>84545</v>
      </c>
      <c r="F308" s="55">
        <v>90909</v>
      </c>
      <c r="G308" s="69">
        <f t="shared" si="5"/>
        <v>0.07527352297592997</v>
      </c>
    </row>
    <row r="309" spans="1:7" s="32" customFormat="1" ht="16.5">
      <c r="A309" s="3">
        <f>IF(E309="","",COUNTA($E309:E$356))</f>
        <v>46</v>
      </c>
      <c r="B309" s="27" t="s">
        <v>38</v>
      </c>
      <c r="C309" s="13" t="s">
        <v>357</v>
      </c>
      <c r="D309" s="36" t="s">
        <v>39</v>
      </c>
      <c r="E309" s="55">
        <v>136364</v>
      </c>
      <c r="F309" s="55">
        <v>151818</v>
      </c>
      <c r="G309" s="69">
        <f t="shared" si="5"/>
        <v>0.11332903112258368</v>
      </c>
    </row>
    <row r="310" spans="1:7" s="32" customFormat="1" ht="16.5">
      <c r="A310" s="3">
        <f>IF(E310="","",COUNTA($E310:E$356))</f>
        <v>45</v>
      </c>
      <c r="B310" s="27" t="s">
        <v>40</v>
      </c>
      <c r="C310" s="13" t="s">
        <v>357</v>
      </c>
      <c r="D310" s="36" t="s">
        <v>39</v>
      </c>
      <c r="E310" s="55">
        <v>140909</v>
      </c>
      <c r="F310" s="55">
        <v>156346</v>
      </c>
      <c r="G310" s="69">
        <f t="shared" si="5"/>
        <v>0.10955297390514446</v>
      </c>
    </row>
    <row r="311" spans="1:7" s="32" customFormat="1" ht="16.5">
      <c r="A311" s="3">
        <f>IF(E311="","",COUNTA($E311:E$356))</f>
        <v>44</v>
      </c>
      <c r="B311" s="27" t="s">
        <v>41</v>
      </c>
      <c r="C311" s="13" t="s">
        <v>191</v>
      </c>
      <c r="D311" s="36" t="s">
        <v>2</v>
      </c>
      <c r="E311" s="55">
        <v>126364</v>
      </c>
      <c r="F311" s="55">
        <v>130909</v>
      </c>
      <c r="G311" s="69">
        <f t="shared" si="5"/>
        <v>0.035967522395619005</v>
      </c>
    </row>
    <row r="312" spans="1:7" s="32" customFormat="1" ht="16.5">
      <c r="A312" s="3">
        <f>IF(E312="","",COUNTA($E312:E$356))</f>
        <v>43</v>
      </c>
      <c r="B312" s="27" t="s">
        <v>42</v>
      </c>
      <c r="C312" s="13" t="s">
        <v>191</v>
      </c>
      <c r="D312" s="36" t="s">
        <v>2</v>
      </c>
      <c r="E312" s="55">
        <v>126364</v>
      </c>
      <c r="F312" s="55">
        <v>126364</v>
      </c>
      <c r="G312" s="69">
        <f t="shared" si="5"/>
        <v>0</v>
      </c>
    </row>
    <row r="313" spans="1:7" s="32" customFormat="1" ht="16.5">
      <c r="A313" s="3">
        <f>IF(E313="","",COUNTA($E313:E$356))</f>
        <v>42</v>
      </c>
      <c r="B313" s="27" t="s">
        <v>43</v>
      </c>
      <c r="C313" s="13" t="s">
        <v>191</v>
      </c>
      <c r="D313" s="36" t="s">
        <v>2</v>
      </c>
      <c r="E313" s="55">
        <v>166364</v>
      </c>
      <c r="F313" s="55">
        <v>171818</v>
      </c>
      <c r="G313" s="69">
        <f t="shared" si="5"/>
        <v>0.03278353489937727</v>
      </c>
    </row>
    <row r="314" spans="1:7" s="32" customFormat="1" ht="16.5">
      <c r="A314" s="3">
        <f>IF(E314="","",COUNTA($E314:E$356))</f>
        <v>41</v>
      </c>
      <c r="B314" s="27" t="s">
        <v>44</v>
      </c>
      <c r="C314" s="13" t="s">
        <v>191</v>
      </c>
      <c r="D314" s="36" t="s">
        <v>2</v>
      </c>
      <c r="E314" s="55">
        <v>174545</v>
      </c>
      <c r="F314" s="55">
        <v>174545</v>
      </c>
      <c r="G314" s="69">
        <f t="shared" si="5"/>
        <v>0</v>
      </c>
    </row>
    <row r="315" spans="1:7" s="32" customFormat="1" ht="16.5">
      <c r="A315" s="3">
        <f>IF(E315="","",COUNTA($E315:E$356))</f>
        <v>40</v>
      </c>
      <c r="B315" s="27" t="s">
        <v>45</v>
      </c>
      <c r="C315" s="13" t="s">
        <v>191</v>
      </c>
      <c r="D315" s="36" t="s">
        <v>2</v>
      </c>
      <c r="E315" s="55">
        <v>231818</v>
      </c>
      <c r="F315" s="55">
        <v>231818</v>
      </c>
      <c r="G315" s="69">
        <f t="shared" si="5"/>
        <v>0</v>
      </c>
    </row>
    <row r="316" spans="1:7" s="32" customFormat="1" ht="16.5">
      <c r="A316" s="3">
        <f>IF(E316="","",COUNTA($E316:E$356))</f>
        <v>39</v>
      </c>
      <c r="B316" s="27" t="s">
        <v>46</v>
      </c>
      <c r="C316" s="13" t="s">
        <v>191</v>
      </c>
      <c r="D316" s="36" t="s">
        <v>2</v>
      </c>
      <c r="E316" s="55">
        <v>242727</v>
      </c>
      <c r="F316" s="55">
        <v>242727</v>
      </c>
      <c r="G316" s="69">
        <f t="shared" si="5"/>
        <v>0</v>
      </c>
    </row>
    <row r="317" spans="1:7" s="32" customFormat="1" ht="16.5">
      <c r="A317" s="3">
        <f>IF(E317="","",COUNTA($E317:E$356))</f>
        <v>38</v>
      </c>
      <c r="B317" s="27" t="s">
        <v>47</v>
      </c>
      <c r="C317" s="13" t="s">
        <v>191</v>
      </c>
      <c r="D317" s="36" t="s">
        <v>3</v>
      </c>
      <c r="E317" s="55">
        <v>363636</v>
      </c>
      <c r="F317" s="55">
        <v>363636</v>
      </c>
      <c r="G317" s="69">
        <f t="shared" si="5"/>
        <v>0</v>
      </c>
    </row>
    <row r="318" spans="1:7" s="32" customFormat="1" ht="16.5">
      <c r="A318" s="3">
        <f>IF(E318="","",COUNTA($E318:E$356))</f>
        <v>37</v>
      </c>
      <c r="B318" s="27" t="s">
        <v>48</v>
      </c>
      <c r="C318" s="13" t="s">
        <v>191</v>
      </c>
      <c r="D318" s="36" t="s">
        <v>3</v>
      </c>
      <c r="E318" s="55">
        <v>384545</v>
      </c>
      <c r="F318" s="55">
        <v>384545</v>
      </c>
      <c r="G318" s="69">
        <f t="shared" si="5"/>
        <v>0</v>
      </c>
    </row>
    <row r="319" spans="1:7" s="32" customFormat="1" ht="17.25">
      <c r="A319" s="3">
        <f>IF(E319="","",COUNTA($E319:E$356))</f>
      </c>
      <c r="B319" s="18" t="s">
        <v>374</v>
      </c>
      <c r="C319" s="13"/>
      <c r="D319" s="36"/>
      <c r="E319" s="55"/>
      <c r="F319" s="55"/>
      <c r="G319" s="69"/>
    </row>
    <row r="320" spans="1:7" s="32" customFormat="1" ht="19.5">
      <c r="A320" s="3">
        <f>IF(E320="","",COUNTA($E320:E$356))</f>
        <v>36</v>
      </c>
      <c r="B320" s="23" t="s">
        <v>326</v>
      </c>
      <c r="C320" s="13" t="s">
        <v>33</v>
      </c>
      <c r="D320" s="36" t="s">
        <v>12</v>
      </c>
      <c r="E320" s="55">
        <v>160000</v>
      </c>
      <c r="F320" s="55">
        <v>160000</v>
      </c>
      <c r="G320" s="69">
        <f t="shared" si="5"/>
        <v>0</v>
      </c>
    </row>
    <row r="321" spans="1:7" s="32" customFormat="1" ht="19.5">
      <c r="A321" s="3">
        <f>IF(E321="","",COUNTA($E321:E$356))</f>
        <v>35</v>
      </c>
      <c r="B321" s="23" t="s">
        <v>327</v>
      </c>
      <c r="C321" s="13" t="s">
        <v>33</v>
      </c>
      <c r="D321" s="36" t="s">
        <v>8</v>
      </c>
      <c r="E321" s="55">
        <v>192727</v>
      </c>
      <c r="F321" s="55">
        <v>192727</v>
      </c>
      <c r="G321" s="69">
        <f t="shared" si="5"/>
        <v>0</v>
      </c>
    </row>
    <row r="322" spans="1:7" s="32" customFormat="1" ht="19.5">
      <c r="A322" s="3">
        <f>IF(E322="","",COUNTA($E322:E$356))</f>
        <v>34</v>
      </c>
      <c r="B322" s="23" t="s">
        <v>328</v>
      </c>
      <c r="C322" s="13" t="s">
        <v>33</v>
      </c>
      <c r="D322" s="36" t="s">
        <v>9</v>
      </c>
      <c r="E322" s="55">
        <v>231818</v>
      </c>
      <c r="F322" s="55">
        <v>231818</v>
      </c>
      <c r="G322" s="69">
        <f t="shared" si="5"/>
        <v>0</v>
      </c>
    </row>
    <row r="323" spans="1:7" s="32" customFormat="1" ht="19.5">
      <c r="A323" s="3">
        <f>IF(E323="","",COUNTA($E323:E$356))</f>
        <v>33</v>
      </c>
      <c r="B323" s="23" t="s">
        <v>329</v>
      </c>
      <c r="C323" s="13" t="s">
        <v>33</v>
      </c>
      <c r="D323" s="36" t="s">
        <v>13</v>
      </c>
      <c r="E323" s="55">
        <v>222727</v>
      </c>
      <c r="F323" s="55">
        <v>222727</v>
      </c>
      <c r="G323" s="69">
        <f t="shared" si="5"/>
        <v>0</v>
      </c>
    </row>
    <row r="324" spans="1:7" s="32" customFormat="1" ht="16.5">
      <c r="A324" s="3">
        <f>IF(E324="","",COUNTA($E324:E$356))</f>
        <v>32</v>
      </c>
      <c r="B324" s="23" t="s">
        <v>330</v>
      </c>
      <c r="C324" s="13" t="s">
        <v>191</v>
      </c>
      <c r="D324" s="36" t="s">
        <v>2</v>
      </c>
      <c r="E324" s="55">
        <v>140000</v>
      </c>
      <c r="F324" s="55">
        <v>141818</v>
      </c>
      <c r="G324" s="69">
        <f t="shared" si="5"/>
        <v>0.012985714285714286</v>
      </c>
    </row>
    <row r="325" spans="1:7" s="32" customFormat="1" ht="16.5">
      <c r="A325" s="3">
        <f>IF(E325="","",COUNTA($E325:E$356))</f>
        <v>31</v>
      </c>
      <c r="B325" s="23" t="s">
        <v>331</v>
      </c>
      <c r="C325" s="13" t="s">
        <v>191</v>
      </c>
      <c r="D325" s="36" t="s">
        <v>2</v>
      </c>
      <c r="E325" s="55">
        <v>146364</v>
      </c>
      <c r="F325" s="55">
        <v>146364</v>
      </c>
      <c r="G325" s="69">
        <f t="shared" si="5"/>
        <v>0</v>
      </c>
    </row>
    <row r="326" spans="1:7" s="32" customFormat="1" ht="16.5">
      <c r="A326" s="3">
        <f>IF(E326="","",COUNTA($E326:E$356))</f>
        <v>30</v>
      </c>
      <c r="B326" s="23" t="s">
        <v>332</v>
      </c>
      <c r="C326" s="13" t="s">
        <v>191</v>
      </c>
      <c r="D326" s="36" t="s">
        <v>2</v>
      </c>
      <c r="E326" s="55">
        <v>154545</v>
      </c>
      <c r="F326" s="55">
        <v>157273</v>
      </c>
      <c r="G326" s="69">
        <f aca="true" t="shared" si="6" ref="G326:G389">(F326-E326)/E326</f>
        <v>0.017651816622990067</v>
      </c>
    </row>
    <row r="327" spans="1:7" s="32" customFormat="1" ht="16.5">
      <c r="A327" s="3">
        <f>IF(E327="","",COUNTA($E327:E$356))</f>
        <v>29</v>
      </c>
      <c r="B327" s="23" t="s">
        <v>333</v>
      </c>
      <c r="C327" s="13" t="s">
        <v>191</v>
      </c>
      <c r="D327" s="36" t="s">
        <v>2</v>
      </c>
      <c r="E327" s="55">
        <v>156364</v>
      </c>
      <c r="F327" s="55">
        <v>162727</v>
      </c>
      <c r="G327" s="69">
        <f t="shared" si="6"/>
        <v>0.04069351001509299</v>
      </c>
    </row>
    <row r="328" spans="1:7" s="32" customFormat="1" ht="16.5">
      <c r="A328" s="3">
        <f>IF(E328="","",COUNTA($E328:E$356))</f>
        <v>28</v>
      </c>
      <c r="B328" s="23" t="s">
        <v>334</v>
      </c>
      <c r="C328" s="13" t="s">
        <v>191</v>
      </c>
      <c r="D328" s="36" t="s">
        <v>3</v>
      </c>
      <c r="E328" s="55">
        <v>195455</v>
      </c>
      <c r="F328" s="55">
        <v>201818</v>
      </c>
      <c r="G328" s="69">
        <f t="shared" si="6"/>
        <v>0.03255480801207439</v>
      </c>
    </row>
    <row r="329" spans="1:7" s="32" customFormat="1" ht="16.5">
      <c r="A329" s="3">
        <f>IF(E329="","",COUNTA($E329:E$356))</f>
        <v>27</v>
      </c>
      <c r="B329" s="23" t="s">
        <v>335</v>
      </c>
      <c r="C329" s="13" t="s">
        <v>191</v>
      </c>
      <c r="D329" s="36" t="s">
        <v>3</v>
      </c>
      <c r="E329" s="55">
        <v>210000</v>
      </c>
      <c r="F329" s="55">
        <v>215455</v>
      </c>
      <c r="G329" s="69">
        <f t="shared" si="6"/>
        <v>0.025976190476190476</v>
      </c>
    </row>
    <row r="330" spans="1:7" s="32" customFormat="1" ht="16.5">
      <c r="A330" s="3">
        <f>IF(E330="","",COUNTA($E330:E$356))</f>
        <v>26</v>
      </c>
      <c r="B330" s="14" t="s">
        <v>336</v>
      </c>
      <c r="C330" s="13" t="s">
        <v>191</v>
      </c>
      <c r="D330" s="36" t="s">
        <v>2</v>
      </c>
      <c r="E330" s="55">
        <v>98182</v>
      </c>
      <c r="F330" s="55">
        <v>100909</v>
      </c>
      <c r="G330" s="69">
        <f t="shared" si="6"/>
        <v>0.027774948564910064</v>
      </c>
    </row>
    <row r="331" spans="1:7" s="32" customFormat="1" ht="16.5">
      <c r="A331" s="3">
        <f>IF(E331="","",COUNTA($E331:E$356))</f>
        <v>25</v>
      </c>
      <c r="B331" s="14" t="s">
        <v>337</v>
      </c>
      <c r="C331" s="13" t="s">
        <v>191</v>
      </c>
      <c r="D331" s="36" t="s">
        <v>2</v>
      </c>
      <c r="E331" s="55">
        <v>101818</v>
      </c>
      <c r="F331" s="55">
        <v>101818</v>
      </c>
      <c r="G331" s="69">
        <f t="shared" si="6"/>
        <v>0</v>
      </c>
    </row>
    <row r="332" spans="1:7" s="32" customFormat="1" ht="16.5">
      <c r="A332" s="3">
        <f>IF(E332="","",COUNTA($E332:E$356))</f>
        <v>24</v>
      </c>
      <c r="B332" s="14" t="s">
        <v>338</v>
      </c>
      <c r="C332" s="13" t="s">
        <v>191</v>
      </c>
      <c r="D332" s="36" t="s">
        <v>11</v>
      </c>
      <c r="E332" s="55">
        <v>336364</v>
      </c>
      <c r="F332" s="55">
        <v>336364</v>
      </c>
      <c r="G332" s="69">
        <f t="shared" si="6"/>
        <v>0</v>
      </c>
    </row>
    <row r="333" spans="1:7" s="32" customFormat="1" ht="16.5">
      <c r="A333" s="3">
        <f>IF(E333="","",COUNTA($E333:E$356))</f>
        <v>23</v>
      </c>
      <c r="B333" s="14" t="s">
        <v>339</v>
      </c>
      <c r="C333" s="13" t="s">
        <v>191</v>
      </c>
      <c r="D333" s="36" t="s">
        <v>10</v>
      </c>
      <c r="E333" s="55">
        <v>404545</v>
      </c>
      <c r="F333" s="55">
        <v>404545</v>
      </c>
      <c r="G333" s="69">
        <f t="shared" si="6"/>
        <v>0</v>
      </c>
    </row>
    <row r="334" spans="1:7" s="32" customFormat="1" ht="33" customHeight="1">
      <c r="A334" s="3">
        <f>IF(E334="","",COUNTA($E334:E$356))</f>
        <v>22</v>
      </c>
      <c r="B334" s="27" t="s">
        <v>49</v>
      </c>
      <c r="C334" s="13" t="s">
        <v>191</v>
      </c>
      <c r="D334" s="36" t="s">
        <v>4</v>
      </c>
      <c r="E334" s="55">
        <v>109091</v>
      </c>
      <c r="F334" s="55">
        <v>107273</v>
      </c>
      <c r="G334" s="69">
        <f t="shared" si="6"/>
        <v>-0.016664986112511573</v>
      </c>
    </row>
    <row r="335" spans="1:7" s="32" customFormat="1" ht="33" customHeight="1">
      <c r="A335" s="3">
        <f>IF(E335="","",COUNTA($E335:E$356))</f>
        <v>21</v>
      </c>
      <c r="B335" s="27" t="s">
        <v>50</v>
      </c>
      <c r="C335" s="13" t="s">
        <v>191</v>
      </c>
      <c r="D335" s="36" t="s">
        <v>4</v>
      </c>
      <c r="E335" s="55">
        <v>113636</v>
      </c>
      <c r="F335" s="55">
        <v>113636</v>
      </c>
      <c r="G335" s="69">
        <f t="shared" si="6"/>
        <v>0</v>
      </c>
    </row>
    <row r="336" spans="1:7" s="32" customFormat="1" ht="33" customHeight="1">
      <c r="A336" s="3">
        <f>IF(E336="","",COUNTA($E336:E$356))</f>
        <v>20</v>
      </c>
      <c r="B336" s="27" t="s">
        <v>51</v>
      </c>
      <c r="C336" s="13" t="s">
        <v>191</v>
      </c>
      <c r="D336" s="36" t="s">
        <v>4</v>
      </c>
      <c r="E336" s="55">
        <v>125455</v>
      </c>
      <c r="F336" s="55">
        <v>125455</v>
      </c>
      <c r="G336" s="69">
        <f t="shared" si="6"/>
        <v>0</v>
      </c>
    </row>
    <row r="337" spans="1:7" s="32" customFormat="1" ht="16.5">
      <c r="A337" s="3">
        <f>IF(E337="","",COUNTA($E337:E$356))</f>
        <v>19</v>
      </c>
      <c r="B337" s="27" t="s">
        <v>52</v>
      </c>
      <c r="C337" s="13" t="s">
        <v>357</v>
      </c>
      <c r="D337" s="36" t="s">
        <v>5</v>
      </c>
      <c r="E337" s="55">
        <v>121818</v>
      </c>
      <c r="F337" s="55">
        <v>121818</v>
      </c>
      <c r="G337" s="69">
        <f t="shared" si="6"/>
        <v>0</v>
      </c>
    </row>
    <row r="338" spans="1:7" s="32" customFormat="1" ht="16.5">
      <c r="A338" s="3">
        <f>IF(E338="","",COUNTA($E338:E$356))</f>
        <v>18</v>
      </c>
      <c r="B338" s="27" t="s">
        <v>53</v>
      </c>
      <c r="C338" s="13" t="s">
        <v>357</v>
      </c>
      <c r="D338" s="36" t="s">
        <v>39</v>
      </c>
      <c r="E338" s="55">
        <v>139091</v>
      </c>
      <c r="F338" s="55">
        <v>139091</v>
      </c>
      <c r="G338" s="69">
        <f t="shared" si="6"/>
        <v>0</v>
      </c>
    </row>
    <row r="339" spans="1:7" s="32" customFormat="1" ht="16.5">
      <c r="A339" s="3">
        <f>IF(E339="","",COUNTA($E339:E$356))</f>
        <v>17</v>
      </c>
      <c r="B339" s="27" t="s">
        <v>54</v>
      </c>
      <c r="C339" s="13" t="s">
        <v>191</v>
      </c>
      <c r="D339" s="36" t="s">
        <v>7</v>
      </c>
      <c r="E339" s="55">
        <v>101818</v>
      </c>
      <c r="F339" s="55">
        <v>101818</v>
      </c>
      <c r="G339" s="69">
        <f t="shared" si="6"/>
        <v>0</v>
      </c>
    </row>
    <row r="340" spans="1:7" s="32" customFormat="1" ht="17.25">
      <c r="A340" s="3">
        <f>IF(E340="","",COUNTA($E340:E$356))</f>
      </c>
      <c r="B340" s="21" t="s">
        <v>375</v>
      </c>
      <c r="C340" s="56"/>
      <c r="D340" s="36"/>
      <c r="E340" s="55"/>
      <c r="F340" s="55"/>
      <c r="G340" s="69"/>
    </row>
    <row r="341" spans="1:7" s="32" customFormat="1" ht="33" customHeight="1">
      <c r="A341" s="3">
        <f>IF(E341="","",COUNTA($E341:E$356))</f>
        <v>16</v>
      </c>
      <c r="B341" s="23" t="s">
        <v>340</v>
      </c>
      <c r="C341" s="13" t="s">
        <v>191</v>
      </c>
      <c r="D341" s="36" t="s">
        <v>4</v>
      </c>
      <c r="E341" s="55">
        <v>109091</v>
      </c>
      <c r="F341" s="55">
        <v>109091</v>
      </c>
      <c r="G341" s="69">
        <f t="shared" si="6"/>
        <v>0</v>
      </c>
    </row>
    <row r="342" spans="1:7" s="32" customFormat="1" ht="16.5">
      <c r="A342" s="3">
        <f>IF(E342="","",COUNTA($E342:E$356))</f>
        <v>15</v>
      </c>
      <c r="B342" s="14" t="s">
        <v>341</v>
      </c>
      <c r="C342" s="13" t="s">
        <v>191</v>
      </c>
      <c r="D342" s="36" t="s">
        <v>4</v>
      </c>
      <c r="E342" s="55">
        <v>116364</v>
      </c>
      <c r="F342" s="55">
        <v>119091</v>
      </c>
      <c r="G342" s="69">
        <f t="shared" si="6"/>
        <v>0.023435083015365576</v>
      </c>
    </row>
    <row r="343" spans="1:7" s="32" customFormat="1" ht="16.5">
      <c r="A343" s="3">
        <f>IF(E343="","",COUNTA($E343:E$356))</f>
        <v>14</v>
      </c>
      <c r="B343" s="14" t="s">
        <v>342</v>
      </c>
      <c r="C343" s="13" t="s">
        <v>191</v>
      </c>
      <c r="D343" s="36" t="s">
        <v>12</v>
      </c>
      <c r="E343" s="55">
        <v>129091</v>
      </c>
      <c r="F343" s="55">
        <v>134545</v>
      </c>
      <c r="G343" s="69">
        <f t="shared" si="6"/>
        <v>0.042249266021643646</v>
      </c>
    </row>
    <row r="344" spans="1:7" s="32" customFormat="1" ht="16.5">
      <c r="A344" s="3">
        <f>IF(E344="","",COUNTA($E344:E$356))</f>
        <v>13</v>
      </c>
      <c r="B344" s="14" t="s">
        <v>343</v>
      </c>
      <c r="C344" s="13" t="s">
        <v>191</v>
      </c>
      <c r="D344" s="36" t="s">
        <v>12</v>
      </c>
      <c r="E344" s="55">
        <v>163636</v>
      </c>
      <c r="F344" s="55">
        <v>163636</v>
      </c>
      <c r="G344" s="69">
        <f t="shared" si="6"/>
        <v>0</v>
      </c>
    </row>
    <row r="345" spans="1:7" s="32" customFormat="1" ht="33" customHeight="1">
      <c r="A345" s="3">
        <f>IF(E345="","",COUNTA($E345:E$356))</f>
        <v>12</v>
      </c>
      <c r="B345" s="23" t="s">
        <v>344</v>
      </c>
      <c r="C345" s="13" t="s">
        <v>191</v>
      </c>
      <c r="D345" s="36" t="s">
        <v>2</v>
      </c>
      <c r="E345" s="55">
        <v>103636</v>
      </c>
      <c r="F345" s="55">
        <v>108182</v>
      </c>
      <c r="G345" s="69">
        <f t="shared" si="6"/>
        <v>0.043865066193214716</v>
      </c>
    </row>
    <row r="346" spans="1:7" s="32" customFormat="1" ht="33" customHeight="1">
      <c r="A346" s="3">
        <f>IF(E346="","",COUNTA($E346:E$356))</f>
        <v>11</v>
      </c>
      <c r="B346" s="23" t="s">
        <v>345</v>
      </c>
      <c r="C346" s="13" t="s">
        <v>191</v>
      </c>
      <c r="D346" s="36" t="s">
        <v>2</v>
      </c>
      <c r="E346" s="55">
        <v>114545</v>
      </c>
      <c r="F346" s="55">
        <v>114545</v>
      </c>
      <c r="G346" s="69">
        <f t="shared" si="6"/>
        <v>0</v>
      </c>
    </row>
    <row r="347" spans="1:7" s="32" customFormat="1" ht="33" customHeight="1">
      <c r="A347" s="3">
        <f>IF(E347="","",COUNTA($E347:E$356))</f>
        <v>10</v>
      </c>
      <c r="B347" s="23" t="s">
        <v>346</v>
      </c>
      <c r="C347" s="13" t="s">
        <v>191</v>
      </c>
      <c r="D347" s="36" t="s">
        <v>2</v>
      </c>
      <c r="E347" s="55">
        <v>109091</v>
      </c>
      <c r="F347" s="55">
        <v>114545</v>
      </c>
      <c r="G347" s="69">
        <f t="shared" si="6"/>
        <v>0.04999495833753472</v>
      </c>
    </row>
    <row r="348" spans="1:7" s="32" customFormat="1" ht="33" customHeight="1">
      <c r="A348" s="3">
        <f>IF(E348="","",COUNTA($E348:E$356))</f>
        <v>9</v>
      </c>
      <c r="B348" s="23" t="s">
        <v>347</v>
      </c>
      <c r="C348" s="13" t="s">
        <v>191</v>
      </c>
      <c r="D348" s="36" t="s">
        <v>2</v>
      </c>
      <c r="E348" s="55">
        <v>118182</v>
      </c>
      <c r="F348" s="55">
        <v>118182</v>
      </c>
      <c r="G348" s="69">
        <f t="shared" si="6"/>
        <v>0</v>
      </c>
    </row>
    <row r="349" spans="1:7" s="32" customFormat="1" ht="16.5">
      <c r="A349" s="3">
        <f>IF(E349="","",COUNTA($E349:E$356))</f>
        <v>8</v>
      </c>
      <c r="B349" s="23" t="s">
        <v>348</v>
      </c>
      <c r="C349" s="13" t="s">
        <v>191</v>
      </c>
      <c r="D349" s="36" t="s">
        <v>2</v>
      </c>
      <c r="E349" s="55">
        <v>140000</v>
      </c>
      <c r="F349" s="55">
        <v>147273</v>
      </c>
      <c r="G349" s="69">
        <f t="shared" si="6"/>
        <v>0.05195</v>
      </c>
    </row>
    <row r="350" spans="1:7" s="32" customFormat="1" ht="16.5">
      <c r="A350" s="3">
        <f>IF(E350="","",COUNTA($E350:E$356))</f>
        <v>7</v>
      </c>
      <c r="B350" s="23" t="s">
        <v>349</v>
      </c>
      <c r="C350" s="13" t="s">
        <v>191</v>
      </c>
      <c r="D350" s="36" t="s">
        <v>2</v>
      </c>
      <c r="E350" s="55">
        <v>155455</v>
      </c>
      <c r="F350" s="55">
        <v>160909</v>
      </c>
      <c r="G350" s="69">
        <f t="shared" si="6"/>
        <v>0.03508410794120485</v>
      </c>
    </row>
    <row r="351" spans="1:7" s="32" customFormat="1" ht="16.5">
      <c r="A351" s="3">
        <f>IF(E351="","",COUNTA($E351:E$356))</f>
        <v>6</v>
      </c>
      <c r="B351" s="27" t="s">
        <v>55</v>
      </c>
      <c r="C351" s="13" t="s">
        <v>357</v>
      </c>
      <c r="D351" s="36" t="s">
        <v>5</v>
      </c>
      <c r="E351" s="55">
        <v>116364</v>
      </c>
      <c r="F351" s="55">
        <v>116364</v>
      </c>
      <c r="G351" s="69">
        <f t="shared" si="6"/>
        <v>0</v>
      </c>
    </row>
    <row r="352" spans="1:7" s="32" customFormat="1" ht="33" customHeight="1">
      <c r="A352" s="3">
        <f>IF(E352="","",COUNTA($E352:E$356))</f>
        <v>5</v>
      </c>
      <c r="B352" s="27" t="s">
        <v>56</v>
      </c>
      <c r="C352" s="13" t="s">
        <v>191</v>
      </c>
      <c r="D352" s="36" t="s">
        <v>4</v>
      </c>
      <c r="E352" s="55">
        <v>101818</v>
      </c>
      <c r="F352" s="55">
        <v>105455</v>
      </c>
      <c r="G352" s="69">
        <f t="shared" si="6"/>
        <v>0.03572059950107054</v>
      </c>
    </row>
    <row r="353" spans="1:7" s="32" customFormat="1" ht="33" customHeight="1">
      <c r="A353" s="3">
        <f>IF(E353="","",COUNTA($E353:E$356))</f>
        <v>4</v>
      </c>
      <c r="B353" s="27" t="s">
        <v>57</v>
      </c>
      <c r="C353" s="13" t="s">
        <v>191</v>
      </c>
      <c r="D353" s="36" t="s">
        <v>4</v>
      </c>
      <c r="E353" s="55">
        <v>126364</v>
      </c>
      <c r="F353" s="55">
        <v>126364</v>
      </c>
      <c r="G353" s="69">
        <f t="shared" si="6"/>
        <v>0</v>
      </c>
    </row>
    <row r="354" spans="1:7" s="32" customFormat="1" ht="16.5">
      <c r="A354" s="3">
        <f>IF(E354="","",COUNTA($E354:E$356))</f>
        <v>3</v>
      </c>
      <c r="B354" s="27" t="s">
        <v>58</v>
      </c>
      <c r="C354" s="13" t="s">
        <v>191</v>
      </c>
      <c r="D354" s="36" t="s">
        <v>2</v>
      </c>
      <c r="E354" s="55">
        <v>170909</v>
      </c>
      <c r="F354" s="55">
        <v>175455</v>
      </c>
      <c r="G354" s="69">
        <f t="shared" si="6"/>
        <v>0.026598950318590595</v>
      </c>
    </row>
    <row r="355" spans="1:7" s="32" customFormat="1" ht="16.5">
      <c r="A355" s="3">
        <f>IF(E355="","",COUNTA($E355:E$356))</f>
        <v>2</v>
      </c>
      <c r="B355" s="27" t="s">
        <v>59</v>
      </c>
      <c r="C355" s="13" t="s">
        <v>191</v>
      </c>
      <c r="D355" s="36" t="s">
        <v>3</v>
      </c>
      <c r="E355" s="55">
        <v>191818</v>
      </c>
      <c r="F355" s="55">
        <v>201818</v>
      </c>
      <c r="G355" s="69">
        <f t="shared" si="6"/>
        <v>0.05213275083673065</v>
      </c>
    </row>
    <row r="356" spans="1:7" s="32" customFormat="1" ht="16.5">
      <c r="A356" s="3">
        <f>IF(E356="","",COUNTA($E$356:E356))</f>
        <v>1</v>
      </c>
      <c r="B356" s="27" t="s">
        <v>59</v>
      </c>
      <c r="C356" s="13" t="s">
        <v>191</v>
      </c>
      <c r="D356" s="36" t="s">
        <v>3</v>
      </c>
      <c r="E356" s="55">
        <v>201818</v>
      </c>
      <c r="F356" s="55">
        <v>211818</v>
      </c>
      <c r="G356" s="69">
        <f t="shared" si="6"/>
        <v>0.04954959418882359</v>
      </c>
    </row>
    <row r="357" spans="1:7" s="32" customFormat="1" ht="17.25">
      <c r="A357" s="3">
        <f>IF(E357="","",COUNTA($E$356:E357))</f>
      </c>
      <c r="B357" s="21" t="s">
        <v>376</v>
      </c>
      <c r="C357" s="56"/>
      <c r="D357" s="36"/>
      <c r="E357" s="57"/>
      <c r="F357" s="57"/>
      <c r="G357" s="69"/>
    </row>
    <row r="358" spans="1:7" s="32" customFormat="1" ht="19.5">
      <c r="A358" s="3">
        <f>IF(E358="","",COUNTA($E$356:E358))</f>
        <v>2</v>
      </c>
      <c r="B358" s="23" t="s">
        <v>350</v>
      </c>
      <c r="C358" s="13" t="s">
        <v>33</v>
      </c>
      <c r="D358" s="36" t="s">
        <v>2</v>
      </c>
      <c r="E358" s="26">
        <v>108182</v>
      </c>
      <c r="F358" s="26">
        <v>108182</v>
      </c>
      <c r="G358" s="69">
        <f t="shared" si="6"/>
        <v>0</v>
      </c>
    </row>
    <row r="359" spans="1:7" s="32" customFormat="1" ht="19.5">
      <c r="A359" s="3">
        <f>IF(E359="","",COUNTA($E$356:E359))</f>
        <v>3</v>
      </c>
      <c r="B359" s="23" t="s">
        <v>351</v>
      </c>
      <c r="C359" s="13" t="s">
        <v>33</v>
      </c>
      <c r="D359" s="36" t="s">
        <v>2</v>
      </c>
      <c r="E359" s="26">
        <f>116000/1.1</f>
        <v>105454.54545454544</v>
      </c>
      <c r="F359" s="26">
        <f>116000/1.1</f>
        <v>105454.54545454544</v>
      </c>
      <c r="G359" s="69">
        <f t="shared" si="6"/>
        <v>0</v>
      </c>
    </row>
    <row r="360" spans="1:7" s="32" customFormat="1" ht="19.5">
      <c r="A360" s="3">
        <f>IF(E360="","",COUNTA($E$356:E360))</f>
        <v>4</v>
      </c>
      <c r="B360" s="23" t="s">
        <v>352</v>
      </c>
      <c r="C360" s="13" t="s">
        <v>33</v>
      </c>
      <c r="D360" s="36" t="s">
        <v>2</v>
      </c>
      <c r="E360" s="26">
        <v>147273</v>
      </c>
      <c r="F360" s="26">
        <v>147273</v>
      </c>
      <c r="G360" s="69">
        <f t="shared" si="6"/>
        <v>0</v>
      </c>
    </row>
    <row r="361" spans="1:7" s="32" customFormat="1" ht="19.5">
      <c r="A361" s="3">
        <f>IF(E361="","",COUNTA($E$356:E361))</f>
        <v>5</v>
      </c>
      <c r="B361" s="23" t="s">
        <v>353</v>
      </c>
      <c r="C361" s="13" t="s">
        <v>33</v>
      </c>
      <c r="D361" s="36" t="s">
        <v>2</v>
      </c>
      <c r="E361" s="26">
        <v>137273</v>
      </c>
      <c r="F361" s="26">
        <v>137273</v>
      </c>
      <c r="G361" s="69">
        <f t="shared" si="6"/>
        <v>0</v>
      </c>
    </row>
    <row r="362" spans="1:7" s="32" customFormat="1" ht="16.5">
      <c r="A362" s="3">
        <f>IF(E362="","",COUNTA($E$356:E362))</f>
        <v>6</v>
      </c>
      <c r="B362" s="23" t="s">
        <v>354</v>
      </c>
      <c r="C362" s="13" t="s">
        <v>191</v>
      </c>
      <c r="D362" s="36" t="s">
        <v>12</v>
      </c>
      <c r="E362" s="26">
        <v>161818</v>
      </c>
      <c r="F362" s="26">
        <v>161818</v>
      </c>
      <c r="G362" s="69">
        <f t="shared" si="6"/>
        <v>0</v>
      </c>
    </row>
    <row r="363" spans="1:7" s="32" customFormat="1" ht="16.5">
      <c r="A363" s="3">
        <f>IF(E363="","",COUNTA($E$356:E363))</f>
        <v>7</v>
      </c>
      <c r="B363" s="23" t="s">
        <v>355</v>
      </c>
      <c r="C363" s="13" t="s">
        <v>191</v>
      </c>
      <c r="D363" s="36" t="s">
        <v>12</v>
      </c>
      <c r="E363" s="26">
        <v>135455</v>
      </c>
      <c r="F363" s="26">
        <v>135455</v>
      </c>
      <c r="G363" s="69">
        <f t="shared" si="6"/>
        <v>0</v>
      </c>
    </row>
    <row r="364" spans="1:7" s="32" customFormat="1" ht="16.5">
      <c r="A364" s="3">
        <f>IF(E364="","",COUNTA($E$356:E364))</f>
        <v>8</v>
      </c>
      <c r="B364" s="23" t="s">
        <v>356</v>
      </c>
      <c r="C364" s="13" t="s">
        <v>357</v>
      </c>
      <c r="D364" s="36" t="s">
        <v>14</v>
      </c>
      <c r="E364" s="26">
        <v>191818</v>
      </c>
      <c r="F364" s="26">
        <v>191818</v>
      </c>
      <c r="G364" s="69">
        <f t="shared" si="6"/>
        <v>0</v>
      </c>
    </row>
    <row r="365" spans="1:7" s="32" customFormat="1" ht="19.5">
      <c r="A365" s="3">
        <f>IF(E365="","",COUNTA($E$356:E365))</f>
        <v>9</v>
      </c>
      <c r="B365" s="23" t="s">
        <v>358</v>
      </c>
      <c r="C365" s="13" t="s">
        <v>33</v>
      </c>
      <c r="D365" s="36" t="s">
        <v>3</v>
      </c>
      <c r="E365" s="26">
        <v>175455</v>
      </c>
      <c r="F365" s="26">
        <v>175455</v>
      </c>
      <c r="G365" s="69">
        <f t="shared" si="6"/>
        <v>0</v>
      </c>
    </row>
    <row r="366" spans="1:9" s="32" customFormat="1" ht="16.5">
      <c r="A366" s="3">
        <f>IF(E366="","",COUNTA($E$356:E366))</f>
        <v>10</v>
      </c>
      <c r="B366" s="27" t="s">
        <v>60</v>
      </c>
      <c r="C366" s="13" t="s">
        <v>357</v>
      </c>
      <c r="D366" s="36" t="s">
        <v>7</v>
      </c>
      <c r="E366" s="4">
        <f aca="true" t="shared" si="7" ref="E366:E372">I366/1.1</f>
        <v>87272.72727272726</v>
      </c>
      <c r="F366" s="4">
        <f aca="true" t="shared" si="8" ref="F366:F372">H366/1.1</f>
        <v>0</v>
      </c>
      <c r="G366" s="69">
        <f t="shared" si="6"/>
        <v>-1</v>
      </c>
      <c r="I366" s="26">
        <v>96000</v>
      </c>
    </row>
    <row r="367" spans="1:9" s="32" customFormat="1" ht="16.5">
      <c r="A367" s="3">
        <f>IF(E367="","",COUNTA($E$356:E367))</f>
        <v>11</v>
      </c>
      <c r="B367" s="27" t="s">
        <v>61</v>
      </c>
      <c r="C367" s="13" t="s">
        <v>357</v>
      </c>
      <c r="D367" s="36" t="s">
        <v>7</v>
      </c>
      <c r="E367" s="4">
        <f t="shared" si="7"/>
        <v>84545.45454545454</v>
      </c>
      <c r="F367" s="4">
        <f t="shared" si="8"/>
        <v>0</v>
      </c>
      <c r="G367" s="69">
        <f t="shared" si="6"/>
        <v>-1</v>
      </c>
      <c r="I367" s="26">
        <v>93000</v>
      </c>
    </row>
    <row r="368" spans="1:9" s="32" customFormat="1" ht="16.5">
      <c r="A368" s="3">
        <f>IF(E368="","",COUNTA($E$356:E368))</f>
        <v>12</v>
      </c>
      <c r="B368" s="27" t="s">
        <v>62</v>
      </c>
      <c r="C368" s="13" t="s">
        <v>357</v>
      </c>
      <c r="D368" s="36" t="s">
        <v>7</v>
      </c>
      <c r="E368" s="4">
        <f t="shared" si="7"/>
        <v>99999.99999999999</v>
      </c>
      <c r="F368" s="4">
        <f t="shared" si="8"/>
        <v>0</v>
      </c>
      <c r="G368" s="69">
        <f t="shared" si="6"/>
        <v>-1</v>
      </c>
      <c r="I368" s="26">
        <v>110000</v>
      </c>
    </row>
    <row r="369" spans="1:9" s="32" customFormat="1" ht="19.5">
      <c r="A369" s="3">
        <f>IF(E369="","",COUNTA($E$356:E369))</f>
        <v>13</v>
      </c>
      <c r="B369" s="27" t="s">
        <v>63</v>
      </c>
      <c r="C369" s="13" t="s">
        <v>33</v>
      </c>
      <c r="D369" s="36" t="s">
        <v>2</v>
      </c>
      <c r="E369" s="4">
        <f t="shared" si="7"/>
        <v>165454.54545454544</v>
      </c>
      <c r="F369" s="4">
        <f t="shared" si="8"/>
        <v>0</v>
      </c>
      <c r="G369" s="69">
        <f t="shared" si="6"/>
        <v>-1</v>
      </c>
      <c r="I369" s="26">
        <v>182000</v>
      </c>
    </row>
    <row r="370" spans="1:9" s="32" customFormat="1" ht="16.5">
      <c r="A370" s="3">
        <f>IF(E370="","",COUNTA($E$356:E370))</f>
        <v>14</v>
      </c>
      <c r="B370" s="27" t="s">
        <v>64</v>
      </c>
      <c r="C370" s="13" t="s">
        <v>357</v>
      </c>
      <c r="D370" s="36" t="s">
        <v>5</v>
      </c>
      <c r="E370" s="4">
        <f t="shared" si="7"/>
        <v>102727.27272727272</v>
      </c>
      <c r="F370" s="4">
        <f t="shared" si="8"/>
        <v>0</v>
      </c>
      <c r="G370" s="69">
        <f t="shared" si="6"/>
        <v>-1</v>
      </c>
      <c r="I370" s="26">
        <v>113000</v>
      </c>
    </row>
    <row r="371" spans="1:9" s="32" customFormat="1" ht="19.5">
      <c r="A371" s="3">
        <f>IF(E371="","",COUNTA($E$356:E371))</f>
        <v>15</v>
      </c>
      <c r="B371" s="27" t="s">
        <v>65</v>
      </c>
      <c r="C371" s="13" t="s">
        <v>33</v>
      </c>
      <c r="D371" s="36" t="s">
        <v>3</v>
      </c>
      <c r="E371" s="4">
        <f t="shared" si="7"/>
        <v>190909.09090909088</v>
      </c>
      <c r="F371" s="4">
        <f t="shared" si="8"/>
        <v>0</v>
      </c>
      <c r="G371" s="69">
        <f t="shared" si="6"/>
        <v>-1</v>
      </c>
      <c r="I371" s="26">
        <v>210000</v>
      </c>
    </row>
    <row r="372" spans="1:9" s="32" customFormat="1" ht="19.5">
      <c r="A372" s="3">
        <f>IF(E372="","",COUNTA($E$356:E372))</f>
        <v>16</v>
      </c>
      <c r="B372" s="27" t="s">
        <v>66</v>
      </c>
      <c r="C372" s="13" t="s">
        <v>33</v>
      </c>
      <c r="D372" s="36" t="s">
        <v>3</v>
      </c>
      <c r="E372" s="4">
        <f t="shared" si="7"/>
        <v>180909.09090909088</v>
      </c>
      <c r="F372" s="4">
        <f t="shared" si="8"/>
        <v>0</v>
      </c>
      <c r="G372" s="69">
        <f t="shared" si="6"/>
        <v>-1</v>
      </c>
      <c r="I372" s="26">
        <v>199000</v>
      </c>
    </row>
    <row r="373" spans="1:7" s="32" customFormat="1" ht="17.25">
      <c r="A373" s="3">
        <f>IF(E373="","",COUNTA($E$356:E373))</f>
      </c>
      <c r="B373" s="21" t="s">
        <v>359</v>
      </c>
      <c r="C373" s="56"/>
      <c r="D373" s="36"/>
      <c r="E373" s="57"/>
      <c r="F373" s="57"/>
      <c r="G373" s="69"/>
    </row>
    <row r="374" spans="1:7" s="32" customFormat="1" ht="16.5">
      <c r="A374" s="3">
        <f>IF(E374="","",COUNTA($E$356:E374))</f>
        <v>17</v>
      </c>
      <c r="B374" s="23" t="s">
        <v>360</v>
      </c>
      <c r="C374" s="13" t="s">
        <v>191</v>
      </c>
      <c r="D374" s="36" t="s">
        <v>4</v>
      </c>
      <c r="E374" s="26">
        <v>211818</v>
      </c>
      <c r="F374" s="26">
        <v>211818</v>
      </c>
      <c r="G374" s="69">
        <f t="shared" si="6"/>
        <v>0</v>
      </c>
    </row>
    <row r="375" spans="1:7" s="32" customFormat="1" ht="16.5">
      <c r="A375" s="3">
        <f>IF(E375="","",COUNTA($E$356:E375))</f>
        <v>18</v>
      </c>
      <c r="B375" s="23" t="s">
        <v>361</v>
      </c>
      <c r="C375" s="13" t="s">
        <v>191</v>
      </c>
      <c r="D375" s="36" t="s">
        <v>2</v>
      </c>
      <c r="E375" s="26">
        <v>191818</v>
      </c>
      <c r="F375" s="26">
        <v>197273</v>
      </c>
      <c r="G375" s="69">
        <f t="shared" si="6"/>
        <v>0.02843841558143657</v>
      </c>
    </row>
    <row r="376" spans="1:7" s="32" customFormat="1" ht="16.5">
      <c r="A376" s="3">
        <f>IF(E376="","",COUNTA($E$356:E376))</f>
        <v>19</v>
      </c>
      <c r="B376" s="23" t="s">
        <v>362</v>
      </c>
      <c r="C376" s="13" t="s">
        <v>191</v>
      </c>
      <c r="D376" s="36" t="s">
        <v>2</v>
      </c>
      <c r="E376" s="26">
        <v>201818</v>
      </c>
      <c r="F376" s="26">
        <v>207273</v>
      </c>
      <c r="G376" s="69">
        <f t="shared" si="6"/>
        <v>0.02702930363000327</v>
      </c>
    </row>
    <row r="377" spans="1:7" s="32" customFormat="1" ht="33" customHeight="1">
      <c r="A377" s="3">
        <f>IF(E377="","",COUNTA($E$356:E377))</f>
        <v>20</v>
      </c>
      <c r="B377" s="23" t="s">
        <v>363</v>
      </c>
      <c r="C377" s="13" t="s">
        <v>191</v>
      </c>
      <c r="D377" s="36" t="s">
        <v>2</v>
      </c>
      <c r="E377" s="26">
        <v>171818</v>
      </c>
      <c r="F377" s="26">
        <v>171818</v>
      </c>
      <c r="G377" s="69">
        <f t="shared" si="6"/>
        <v>0</v>
      </c>
    </row>
    <row r="378" spans="1:7" s="32" customFormat="1" ht="33" customHeight="1">
      <c r="A378" s="3">
        <f>IF(E378="","",COUNTA($E$356:E378))</f>
        <v>21</v>
      </c>
      <c r="B378" s="23" t="s">
        <v>364</v>
      </c>
      <c r="C378" s="13" t="s">
        <v>191</v>
      </c>
      <c r="D378" s="36" t="s">
        <v>2</v>
      </c>
      <c r="E378" s="26">
        <v>177273</v>
      </c>
      <c r="F378" s="26">
        <v>177273</v>
      </c>
      <c r="G378" s="69">
        <f t="shared" si="6"/>
        <v>0</v>
      </c>
    </row>
    <row r="379" spans="1:9" s="32" customFormat="1" ht="16.5">
      <c r="A379" s="3">
        <f>IF(E379="","",COUNTA($E$356:E379))</f>
        <v>22</v>
      </c>
      <c r="B379" s="27" t="s">
        <v>67</v>
      </c>
      <c r="C379" s="13" t="s">
        <v>357</v>
      </c>
      <c r="D379" s="36" t="s">
        <v>6</v>
      </c>
      <c r="E379" s="4">
        <f>I379/1.1</f>
        <v>146363.63636363635</v>
      </c>
      <c r="F379" s="4">
        <v>146346</v>
      </c>
      <c r="G379" s="69">
        <f t="shared" si="6"/>
        <v>-0.0001204968944098656</v>
      </c>
      <c r="I379" s="26">
        <v>161000</v>
      </c>
    </row>
    <row r="380" spans="1:9" s="32" customFormat="1" ht="16.5">
      <c r="A380" s="3">
        <f>IF(E380="","",COUNTA($E$356:E380))</f>
        <v>23</v>
      </c>
      <c r="B380" s="27" t="s">
        <v>68</v>
      </c>
      <c r="C380" s="13" t="s">
        <v>357</v>
      </c>
      <c r="D380" s="36" t="s">
        <v>6</v>
      </c>
      <c r="E380" s="4">
        <f>I380/1.1</f>
        <v>149090.9090909091</v>
      </c>
      <c r="F380" s="4">
        <v>149091</v>
      </c>
      <c r="G380" s="69">
        <f t="shared" si="6"/>
        <v>6.097560975787219E-07</v>
      </c>
      <c r="I380" s="26">
        <v>164000</v>
      </c>
    </row>
    <row r="381" spans="1:9" s="32" customFormat="1" ht="16.5">
      <c r="A381" s="3">
        <f>IF(E381="","",COUNTA($E$356:E381))</f>
        <v>24</v>
      </c>
      <c r="B381" s="27" t="s">
        <v>69</v>
      </c>
      <c r="C381" s="13" t="s">
        <v>357</v>
      </c>
      <c r="D381" s="36" t="s">
        <v>7</v>
      </c>
      <c r="E381" s="4">
        <f>I381/1.1</f>
        <v>164545.45454545453</v>
      </c>
      <c r="F381" s="4">
        <v>164545</v>
      </c>
      <c r="G381" s="69">
        <f t="shared" si="6"/>
        <v>-2.762430939130043E-06</v>
      </c>
      <c r="I381" s="26">
        <v>181000</v>
      </c>
    </row>
    <row r="382" spans="1:9" s="32" customFormat="1" ht="16.5">
      <c r="A382" s="3">
        <f>IF(E382="","",COUNTA($E$356:E382))</f>
        <v>25</v>
      </c>
      <c r="B382" s="27" t="s">
        <v>70</v>
      </c>
      <c r="C382" s="13" t="s">
        <v>191</v>
      </c>
      <c r="D382" s="36" t="s">
        <v>4</v>
      </c>
      <c r="E382" s="4">
        <f>I382/1.1</f>
        <v>166363.63636363635</v>
      </c>
      <c r="F382" s="4">
        <v>166364</v>
      </c>
      <c r="G382" s="69">
        <f t="shared" si="6"/>
        <v>2.185792349790391E-06</v>
      </c>
      <c r="I382" s="26">
        <v>183000</v>
      </c>
    </row>
    <row r="383" spans="1:9" s="32" customFormat="1" ht="17.25">
      <c r="A383" s="3">
        <f>IF(E383="","",COUNTA($E$356:E383))</f>
      </c>
      <c r="B383" s="28" t="s">
        <v>71</v>
      </c>
      <c r="C383" s="12"/>
      <c r="D383" s="36"/>
      <c r="E383" s="4"/>
      <c r="F383" s="4"/>
      <c r="G383" s="69"/>
      <c r="I383" s="58"/>
    </row>
    <row r="384" spans="1:9" s="32" customFormat="1" ht="33" customHeight="1">
      <c r="A384" s="3">
        <f>IF(E384="","",COUNTA($E$356:E384))</f>
        <v>26</v>
      </c>
      <c r="B384" s="27" t="s">
        <v>72</v>
      </c>
      <c r="C384" s="13" t="s">
        <v>191</v>
      </c>
      <c r="D384" s="36" t="s">
        <v>3</v>
      </c>
      <c r="E384" s="4">
        <f aca="true" t="shared" si="9" ref="E384:E389">I384/1.1</f>
        <v>257272.72727272726</v>
      </c>
      <c r="F384" s="4">
        <v>267273</v>
      </c>
      <c r="G384" s="69">
        <f t="shared" si="6"/>
        <v>0.038870318021201444</v>
      </c>
      <c r="I384" s="26">
        <v>283000</v>
      </c>
    </row>
    <row r="385" spans="1:9" s="32" customFormat="1" ht="33" customHeight="1">
      <c r="A385" s="3">
        <f>IF(E385="","",COUNTA($E$356:E385))</f>
        <v>27</v>
      </c>
      <c r="B385" s="27" t="s">
        <v>73</v>
      </c>
      <c r="C385" s="13" t="s">
        <v>191</v>
      </c>
      <c r="D385" s="36" t="s">
        <v>3</v>
      </c>
      <c r="E385" s="4">
        <f t="shared" si="9"/>
        <v>207272.72727272726</v>
      </c>
      <c r="F385" s="4">
        <v>221818</v>
      </c>
      <c r="G385" s="69">
        <f t="shared" si="6"/>
        <v>0.0701745614035088</v>
      </c>
      <c r="I385" s="26">
        <v>228000</v>
      </c>
    </row>
    <row r="386" spans="1:9" s="32" customFormat="1" ht="33" customHeight="1">
      <c r="A386" s="3">
        <f>IF(E386="","",COUNTA($E$356:E386))</f>
        <v>28</v>
      </c>
      <c r="B386" s="27" t="s">
        <v>74</v>
      </c>
      <c r="C386" s="13" t="s">
        <v>191</v>
      </c>
      <c r="D386" s="36" t="s">
        <v>2</v>
      </c>
      <c r="E386" s="4">
        <f t="shared" si="9"/>
        <v>241818.1818181818</v>
      </c>
      <c r="F386" s="4">
        <v>245455</v>
      </c>
      <c r="G386" s="69">
        <f t="shared" si="6"/>
        <v>0.015039473684210627</v>
      </c>
      <c r="I386" s="26">
        <v>266000</v>
      </c>
    </row>
    <row r="387" spans="1:9" s="32" customFormat="1" ht="33" customHeight="1">
      <c r="A387" s="3">
        <f>IF(E387="","",COUNTA($E$356:E387))</f>
        <v>29</v>
      </c>
      <c r="B387" s="27" t="s">
        <v>75</v>
      </c>
      <c r="C387" s="13" t="s">
        <v>191</v>
      </c>
      <c r="D387" s="36" t="s">
        <v>2</v>
      </c>
      <c r="E387" s="4">
        <f t="shared" si="9"/>
        <v>187272.72727272726</v>
      </c>
      <c r="F387" s="4">
        <v>197273</v>
      </c>
      <c r="G387" s="69">
        <f t="shared" si="6"/>
        <v>0.05339951456310684</v>
      </c>
      <c r="I387" s="26">
        <v>206000</v>
      </c>
    </row>
    <row r="388" spans="1:9" s="32" customFormat="1" ht="16.5">
      <c r="A388" s="3">
        <f>IF(E388="","",COUNTA($E$356:E388))</f>
        <v>30</v>
      </c>
      <c r="B388" s="27" t="s">
        <v>76</v>
      </c>
      <c r="C388" s="13" t="s">
        <v>191</v>
      </c>
      <c r="D388" s="36" t="s">
        <v>3</v>
      </c>
      <c r="E388" s="4">
        <f t="shared" si="9"/>
        <v>207272.72727272726</v>
      </c>
      <c r="F388" s="4">
        <v>217273</v>
      </c>
      <c r="G388" s="69">
        <f t="shared" si="6"/>
        <v>0.04824692982456144</v>
      </c>
      <c r="I388" s="26">
        <v>228000</v>
      </c>
    </row>
    <row r="389" spans="1:9" s="32" customFormat="1" ht="16.5">
      <c r="A389" s="3">
        <f>IF(E389="","",COUNTA($E$356:E389))</f>
        <v>31</v>
      </c>
      <c r="B389" s="27" t="s">
        <v>77</v>
      </c>
      <c r="C389" s="13" t="s">
        <v>191</v>
      </c>
      <c r="D389" s="36" t="s">
        <v>2</v>
      </c>
      <c r="E389" s="4">
        <f t="shared" si="9"/>
        <v>171818.1818181818</v>
      </c>
      <c r="F389" s="4">
        <v>176364</v>
      </c>
      <c r="G389" s="69">
        <f t="shared" si="6"/>
        <v>0.026457142857143</v>
      </c>
      <c r="I389" s="26">
        <v>189000</v>
      </c>
    </row>
    <row r="390" spans="1:9" s="32" customFormat="1" ht="17.25">
      <c r="A390" s="3">
        <f>IF(E390="","",COUNTA($E$356:E390))</f>
      </c>
      <c r="B390" s="35" t="s">
        <v>78</v>
      </c>
      <c r="C390" s="12"/>
      <c r="D390" s="36"/>
      <c r="E390" s="4"/>
      <c r="F390" s="4"/>
      <c r="G390" s="69"/>
      <c r="I390" s="59"/>
    </row>
    <row r="391" spans="1:9" s="32" customFormat="1" ht="16.5">
      <c r="A391" s="3">
        <f>IF(E391="","",COUNTA($E$356:E391))</f>
        <v>32</v>
      </c>
      <c r="B391" s="27" t="s">
        <v>79</v>
      </c>
      <c r="C391" s="13" t="s">
        <v>191</v>
      </c>
      <c r="D391" s="36" t="s">
        <v>4</v>
      </c>
      <c r="E391" s="4">
        <f aca="true" t="shared" si="10" ref="E391:E398">I391/1.1</f>
        <v>103636.36363636363</v>
      </c>
      <c r="F391" s="4">
        <v>108182</v>
      </c>
      <c r="G391" s="69">
        <f aca="true" t="shared" si="11" ref="G391:G414">(F391-E391)/E391</f>
        <v>0.04386140350877197</v>
      </c>
      <c r="I391" s="26">
        <v>114000</v>
      </c>
    </row>
    <row r="392" spans="1:9" s="32" customFormat="1" ht="16.5">
      <c r="A392" s="3">
        <f>IF(E392="","",COUNTA($E$356:E392))</f>
        <v>33</v>
      </c>
      <c r="B392" s="27" t="s">
        <v>80</v>
      </c>
      <c r="C392" s="13" t="s">
        <v>191</v>
      </c>
      <c r="D392" s="36" t="s">
        <v>2</v>
      </c>
      <c r="E392" s="4">
        <f t="shared" si="10"/>
        <v>139090.9090909091</v>
      </c>
      <c r="F392" s="4">
        <v>152727</v>
      </c>
      <c r="G392" s="69">
        <f t="shared" si="11"/>
        <v>0.0980372549019608</v>
      </c>
      <c r="I392" s="26">
        <v>153000</v>
      </c>
    </row>
    <row r="393" spans="1:9" s="32" customFormat="1" ht="16.5">
      <c r="A393" s="3">
        <f>IF(E393="","",COUNTA($E$356:E393))</f>
        <v>34</v>
      </c>
      <c r="B393" s="27" t="s">
        <v>81</v>
      </c>
      <c r="C393" s="13" t="s">
        <v>191</v>
      </c>
      <c r="D393" s="36" t="s">
        <v>2</v>
      </c>
      <c r="E393" s="4">
        <f t="shared" si="10"/>
        <v>144545.45454545453</v>
      </c>
      <c r="F393" s="4">
        <v>154545</v>
      </c>
      <c r="G393" s="69">
        <f t="shared" si="11"/>
        <v>0.06917924528301898</v>
      </c>
      <c r="I393" s="26">
        <v>159000</v>
      </c>
    </row>
    <row r="394" spans="1:9" s="32" customFormat="1" ht="16.5">
      <c r="A394" s="3">
        <f>IF(E394="","",COUNTA($E$356:E394))</f>
        <v>35</v>
      </c>
      <c r="B394" s="27" t="s">
        <v>82</v>
      </c>
      <c r="C394" s="13" t="s">
        <v>190</v>
      </c>
      <c r="D394" s="36" t="s">
        <v>2</v>
      </c>
      <c r="E394" s="4">
        <f t="shared" si="10"/>
        <v>72727.27272727272</v>
      </c>
      <c r="F394" s="4">
        <v>75455</v>
      </c>
      <c r="G394" s="69">
        <f t="shared" si="11"/>
        <v>0.037506250000000095</v>
      </c>
      <c r="I394" s="26">
        <v>80000</v>
      </c>
    </row>
    <row r="395" spans="1:9" s="32" customFormat="1" ht="16.5">
      <c r="A395" s="3">
        <f>IF(E395="","",COUNTA($E$356:E395))</f>
        <v>36</v>
      </c>
      <c r="B395" s="27" t="s">
        <v>83</v>
      </c>
      <c r="C395" s="13" t="s">
        <v>191</v>
      </c>
      <c r="D395" s="36" t="s">
        <v>2</v>
      </c>
      <c r="E395" s="4">
        <f t="shared" si="10"/>
        <v>184545.45454545453</v>
      </c>
      <c r="F395" s="4">
        <v>191818</v>
      </c>
      <c r="G395" s="69">
        <f t="shared" si="11"/>
        <v>0.03940788177339911</v>
      </c>
      <c r="I395" s="26">
        <v>203000</v>
      </c>
    </row>
    <row r="396" spans="1:9" s="32" customFormat="1" ht="16.5">
      <c r="A396" s="3">
        <f>IF(E396="","",COUNTA($E$356:E396))</f>
        <v>37</v>
      </c>
      <c r="B396" s="27" t="s">
        <v>84</v>
      </c>
      <c r="C396" s="13" t="s">
        <v>191</v>
      </c>
      <c r="D396" s="36" t="s">
        <v>3</v>
      </c>
      <c r="E396" s="4">
        <f t="shared" si="10"/>
        <v>186363.63636363635</v>
      </c>
      <c r="F396" s="4">
        <v>193636</v>
      </c>
      <c r="G396" s="69">
        <f t="shared" si="11"/>
        <v>0.0390224390243903</v>
      </c>
      <c r="I396" s="26">
        <v>205000</v>
      </c>
    </row>
    <row r="397" spans="1:9" s="32" customFormat="1" ht="16.5">
      <c r="A397" s="3">
        <f>IF(E397="","",COUNTA($E$356:E397))</f>
        <v>38</v>
      </c>
      <c r="B397" s="27" t="s">
        <v>85</v>
      </c>
      <c r="C397" s="13" t="s">
        <v>191</v>
      </c>
      <c r="D397" s="36" t="s">
        <v>3</v>
      </c>
      <c r="E397" s="4">
        <f t="shared" si="10"/>
        <v>191818.1818181818</v>
      </c>
      <c r="F397" s="4">
        <v>199091</v>
      </c>
      <c r="G397" s="69">
        <f t="shared" si="11"/>
        <v>0.03791516587677738</v>
      </c>
      <c r="I397" s="26">
        <v>211000</v>
      </c>
    </row>
    <row r="398" spans="1:9" s="32" customFormat="1" ht="16.5">
      <c r="A398" s="3">
        <f>IF(E398="","",COUNTA($E$356:E398))</f>
        <v>39</v>
      </c>
      <c r="B398" s="27" t="s">
        <v>86</v>
      </c>
      <c r="C398" s="13" t="s">
        <v>191</v>
      </c>
      <c r="D398" s="36" t="s">
        <v>3</v>
      </c>
      <c r="E398" s="4">
        <f t="shared" si="10"/>
        <v>259090.90909090906</v>
      </c>
      <c r="F398" s="4">
        <v>263636</v>
      </c>
      <c r="G398" s="69">
        <f t="shared" si="11"/>
        <v>0.017542456140351003</v>
      </c>
      <c r="I398" s="26">
        <v>285000</v>
      </c>
    </row>
    <row r="399" spans="1:9" s="32" customFormat="1" ht="17.25">
      <c r="A399" s="3">
        <f>IF(E399="","",COUNTA($E$356:E399))</f>
      </c>
      <c r="B399" s="28" t="s">
        <v>87</v>
      </c>
      <c r="C399" s="12"/>
      <c r="D399" s="36"/>
      <c r="E399" s="4"/>
      <c r="F399" s="4"/>
      <c r="G399" s="69"/>
      <c r="I399" s="58"/>
    </row>
    <row r="400" spans="1:9" s="32" customFormat="1" ht="16.5">
      <c r="A400" s="3">
        <f>IF(E400="","",COUNTA($E$356:E400))</f>
        <v>40</v>
      </c>
      <c r="B400" s="27" t="s">
        <v>88</v>
      </c>
      <c r="C400" s="13" t="s">
        <v>357</v>
      </c>
      <c r="D400" s="36" t="s">
        <v>5</v>
      </c>
      <c r="E400" s="4">
        <f aca="true" t="shared" si="12" ref="E400:E414">I400/1.1</f>
        <v>63636.36363636363</v>
      </c>
      <c r="F400" s="4">
        <v>66364</v>
      </c>
      <c r="G400" s="69">
        <f t="shared" si="11"/>
        <v>0.04286285714285721</v>
      </c>
      <c r="I400" s="26">
        <v>70000</v>
      </c>
    </row>
    <row r="401" spans="1:9" s="32" customFormat="1" ht="16.5">
      <c r="A401" s="3">
        <f>IF(E401="","",COUNTA($E$356:E401))</f>
        <v>41</v>
      </c>
      <c r="B401" s="27" t="s">
        <v>89</v>
      </c>
      <c r="C401" s="13" t="s">
        <v>357</v>
      </c>
      <c r="D401" s="36" t="s">
        <v>5</v>
      </c>
      <c r="E401" s="4">
        <f t="shared" si="12"/>
        <v>111818.18181818181</v>
      </c>
      <c r="F401" s="4">
        <v>111818</v>
      </c>
      <c r="G401" s="69">
        <f t="shared" si="11"/>
        <v>-1.626016260079786E-06</v>
      </c>
      <c r="I401" s="26">
        <v>123000</v>
      </c>
    </row>
    <row r="402" spans="1:9" s="32" customFormat="1" ht="33" customHeight="1">
      <c r="A402" s="3">
        <f>IF(E402="","",COUNTA($E$356:E402))</f>
        <v>42</v>
      </c>
      <c r="B402" s="27" t="s">
        <v>90</v>
      </c>
      <c r="C402" s="13" t="s">
        <v>357</v>
      </c>
      <c r="D402" s="36" t="s">
        <v>5</v>
      </c>
      <c r="E402" s="4">
        <f t="shared" si="12"/>
        <v>120909.0909090909</v>
      </c>
      <c r="F402" s="4">
        <v>120909</v>
      </c>
      <c r="G402" s="69">
        <f t="shared" si="11"/>
        <v>-7.518796991496488E-07</v>
      </c>
      <c r="I402" s="26">
        <v>133000</v>
      </c>
    </row>
    <row r="403" spans="1:9" s="32" customFormat="1" ht="16.5">
      <c r="A403" s="3">
        <f>IF(E403="","",COUNTA($E$356:E403))</f>
        <v>43</v>
      </c>
      <c r="B403" s="27" t="s">
        <v>91</v>
      </c>
      <c r="C403" s="13" t="s">
        <v>357</v>
      </c>
      <c r="D403" s="36" t="s">
        <v>6</v>
      </c>
      <c r="E403" s="4">
        <f t="shared" si="12"/>
        <v>69090.90909090909</v>
      </c>
      <c r="F403" s="4">
        <v>68182</v>
      </c>
      <c r="G403" s="69">
        <f t="shared" si="11"/>
        <v>-0.0131552631578947</v>
      </c>
      <c r="I403" s="26">
        <v>76000</v>
      </c>
    </row>
    <row r="404" spans="1:9" s="32" customFormat="1" ht="16.5">
      <c r="A404" s="3">
        <f>IF(E404="","",COUNTA($E$356:E404))</f>
        <v>44</v>
      </c>
      <c r="B404" s="27" t="s">
        <v>92</v>
      </c>
      <c r="C404" s="13" t="s">
        <v>357</v>
      </c>
      <c r="D404" s="36" t="s">
        <v>7</v>
      </c>
      <c r="E404" s="4">
        <f t="shared" si="12"/>
        <v>80000</v>
      </c>
      <c r="F404" s="4">
        <v>80000</v>
      </c>
      <c r="G404" s="69">
        <f t="shared" si="11"/>
        <v>0</v>
      </c>
      <c r="I404" s="26">
        <v>88000</v>
      </c>
    </row>
    <row r="405" spans="1:9" s="32" customFormat="1" ht="16.5">
      <c r="A405" s="3">
        <f>IF(E405="","",COUNTA($E$356:E405))</f>
        <v>45</v>
      </c>
      <c r="B405" s="27" t="s">
        <v>93</v>
      </c>
      <c r="C405" s="13" t="s">
        <v>357</v>
      </c>
      <c r="D405" s="36" t="s">
        <v>94</v>
      </c>
      <c r="E405" s="4">
        <f t="shared" si="12"/>
        <v>73636.36363636363</v>
      </c>
      <c r="F405" s="4">
        <v>76364</v>
      </c>
      <c r="G405" s="69">
        <f t="shared" si="11"/>
        <v>0.03704197530864203</v>
      </c>
      <c r="I405" s="26">
        <v>81000</v>
      </c>
    </row>
    <row r="406" spans="1:9" s="32" customFormat="1" ht="16.5">
      <c r="A406" s="3">
        <f>IF(E406="","",COUNTA($E$356:E406))</f>
        <v>46</v>
      </c>
      <c r="B406" s="27" t="s">
        <v>95</v>
      </c>
      <c r="C406" s="13" t="s">
        <v>357</v>
      </c>
      <c r="D406" s="36" t="s">
        <v>94</v>
      </c>
      <c r="E406" s="4">
        <f t="shared" si="12"/>
        <v>104545.45454545454</v>
      </c>
      <c r="F406" s="4">
        <v>109091</v>
      </c>
      <c r="G406" s="69">
        <f t="shared" si="11"/>
        <v>0.043479130434782624</v>
      </c>
      <c r="I406" s="26">
        <v>115000</v>
      </c>
    </row>
    <row r="407" spans="1:9" s="32" customFormat="1" ht="33" customHeight="1">
      <c r="A407" s="3">
        <f>IF(E407="","",COUNTA($E$356:E407))</f>
        <v>47</v>
      </c>
      <c r="B407" s="27" t="s">
        <v>96</v>
      </c>
      <c r="C407" s="13" t="s">
        <v>357</v>
      </c>
      <c r="D407" s="36" t="s">
        <v>94</v>
      </c>
      <c r="E407" s="4">
        <f t="shared" si="12"/>
        <v>118181.81818181818</v>
      </c>
      <c r="F407" s="4">
        <v>118182</v>
      </c>
      <c r="G407" s="69">
        <f t="shared" si="11"/>
        <v>1.5384615385063137E-06</v>
      </c>
      <c r="I407" s="26">
        <v>130000</v>
      </c>
    </row>
    <row r="408" spans="1:9" s="32" customFormat="1" ht="16.5">
      <c r="A408" s="3">
        <f>IF(E408="","",COUNTA($E$356:E408))</f>
        <v>48</v>
      </c>
      <c r="B408" s="27" t="s">
        <v>97</v>
      </c>
      <c r="C408" s="13" t="s">
        <v>190</v>
      </c>
      <c r="D408" s="36" t="s">
        <v>98</v>
      </c>
      <c r="E408" s="4">
        <f t="shared" si="12"/>
        <v>43636.36363636363</v>
      </c>
      <c r="F408" s="4">
        <v>43636</v>
      </c>
      <c r="G408" s="69">
        <f t="shared" si="11"/>
        <v>-8.333333333242384E-06</v>
      </c>
      <c r="I408" s="26">
        <v>48000</v>
      </c>
    </row>
    <row r="409" spans="1:9" s="32" customFormat="1" ht="16.5">
      <c r="A409" s="3">
        <f>IF(E409="","",COUNTA($E$356:E409))</f>
        <v>49</v>
      </c>
      <c r="B409" s="27" t="s">
        <v>99</v>
      </c>
      <c r="C409" s="13" t="s">
        <v>190</v>
      </c>
      <c r="D409" s="36" t="s">
        <v>100</v>
      </c>
      <c r="E409" s="4">
        <f t="shared" si="12"/>
        <v>31818.181818181816</v>
      </c>
      <c r="F409" s="4">
        <v>31818</v>
      </c>
      <c r="G409" s="69">
        <f t="shared" si="11"/>
        <v>-5.714285714223349E-06</v>
      </c>
      <c r="I409" s="26">
        <v>35000</v>
      </c>
    </row>
    <row r="410" spans="1:9" s="32" customFormat="1" ht="16.5">
      <c r="A410" s="3">
        <f>IF(E410="","",COUNTA($E$356:E410))</f>
        <v>50</v>
      </c>
      <c r="B410" s="27" t="s">
        <v>101</v>
      </c>
      <c r="C410" s="13" t="s">
        <v>357</v>
      </c>
      <c r="D410" s="36" t="s">
        <v>6</v>
      </c>
      <c r="E410" s="4">
        <f t="shared" si="12"/>
        <v>77272.72727272726</v>
      </c>
      <c r="F410" s="4">
        <v>77273</v>
      </c>
      <c r="G410" s="69">
        <f t="shared" si="11"/>
        <v>3.529411764808602E-06</v>
      </c>
      <c r="I410" s="26">
        <v>85000</v>
      </c>
    </row>
    <row r="411" spans="1:9" s="32" customFormat="1" ht="33" customHeight="1">
      <c r="A411" s="3">
        <f>IF(E411="","",COUNTA($E$356:E411))</f>
        <v>51</v>
      </c>
      <c r="B411" s="27" t="s">
        <v>102</v>
      </c>
      <c r="C411" s="13" t="s">
        <v>357</v>
      </c>
      <c r="D411" s="36" t="s">
        <v>6</v>
      </c>
      <c r="E411" s="4">
        <f t="shared" si="12"/>
        <v>102727.27272727272</v>
      </c>
      <c r="F411" s="4">
        <v>106364</v>
      </c>
      <c r="G411" s="69">
        <f t="shared" si="11"/>
        <v>0.03540176991150449</v>
      </c>
      <c r="I411" s="26">
        <v>113000</v>
      </c>
    </row>
    <row r="412" spans="1:9" s="32" customFormat="1" ht="16.5">
      <c r="A412" s="3">
        <f>IF(E412="","",COUNTA($E$356:E412))</f>
        <v>52</v>
      </c>
      <c r="B412" s="27" t="s">
        <v>103</v>
      </c>
      <c r="C412" s="13" t="s">
        <v>357</v>
      </c>
      <c r="D412" s="36" t="s">
        <v>7</v>
      </c>
      <c r="E412" s="4">
        <f t="shared" si="12"/>
        <v>90909.0909090909</v>
      </c>
      <c r="F412" s="4">
        <v>94545</v>
      </c>
      <c r="G412" s="69">
        <f t="shared" si="11"/>
        <v>0.039995000000000135</v>
      </c>
      <c r="I412" s="26">
        <v>100000</v>
      </c>
    </row>
    <row r="413" spans="1:9" s="32" customFormat="1" ht="16.5">
      <c r="A413" s="3">
        <f>IF(E413="","",COUNTA($E$356:E413))</f>
        <v>53</v>
      </c>
      <c r="B413" s="27" t="s">
        <v>104</v>
      </c>
      <c r="C413" s="13" t="s">
        <v>357</v>
      </c>
      <c r="D413" s="36" t="s">
        <v>94</v>
      </c>
      <c r="E413" s="4">
        <f t="shared" si="12"/>
        <v>95454.54545454544</v>
      </c>
      <c r="F413" s="4">
        <v>95455</v>
      </c>
      <c r="G413" s="69">
        <f t="shared" si="11"/>
        <v>4.761904762043352E-06</v>
      </c>
      <c r="I413" s="26">
        <v>105000</v>
      </c>
    </row>
    <row r="414" spans="1:9" s="32" customFormat="1" ht="33" customHeight="1">
      <c r="A414" s="3">
        <f>IF(E414="","",COUNTA($E$356:E414))</f>
        <v>54</v>
      </c>
      <c r="B414" s="27" t="s">
        <v>105</v>
      </c>
      <c r="C414" s="13" t="s">
        <v>357</v>
      </c>
      <c r="D414" s="36" t="s">
        <v>94</v>
      </c>
      <c r="E414" s="4">
        <f t="shared" si="12"/>
        <v>104545.45454545454</v>
      </c>
      <c r="F414" s="4">
        <v>109091</v>
      </c>
      <c r="G414" s="69">
        <f t="shared" si="11"/>
        <v>0.043479130434782624</v>
      </c>
      <c r="I414" s="26">
        <v>115000</v>
      </c>
    </row>
    <row r="415" spans="1:6" s="32" customFormat="1" ht="17.25" customHeight="1">
      <c r="A415" s="3">
        <f>IF(E415="","",COUNTA($E415:E$600))</f>
      </c>
      <c r="B415" s="21" t="s">
        <v>372</v>
      </c>
      <c r="C415" s="56"/>
      <c r="D415" s="36"/>
      <c r="E415" s="57"/>
      <c r="F415" s="57"/>
    </row>
    <row r="416" spans="1:7" s="32" customFormat="1" ht="16.5">
      <c r="A416" s="3">
        <f>IF(E416="","",COUNTA($E416:E$600))</f>
        <v>57</v>
      </c>
      <c r="B416" s="14" t="s">
        <v>365</v>
      </c>
      <c r="C416" s="13" t="s">
        <v>173</v>
      </c>
      <c r="D416" s="36" t="s">
        <v>15</v>
      </c>
      <c r="E416" s="55">
        <v>9364</v>
      </c>
      <c r="F416" s="55">
        <v>9909</v>
      </c>
      <c r="G416" s="69">
        <f aca="true" t="shared" si="13" ref="G416:G479">(F416-E416)/E416</f>
        <v>0.05820162323793251</v>
      </c>
    </row>
    <row r="417" spans="1:7" s="32" customFormat="1" ht="16.5">
      <c r="A417" s="3">
        <f>IF(E417="","",COUNTA($E417:E$600))</f>
        <v>56</v>
      </c>
      <c r="B417" s="14" t="s">
        <v>366</v>
      </c>
      <c r="C417" s="13" t="s">
        <v>173</v>
      </c>
      <c r="D417" s="36" t="s">
        <v>16</v>
      </c>
      <c r="E417" s="55">
        <v>12727</v>
      </c>
      <c r="F417" s="55">
        <v>14091</v>
      </c>
      <c r="G417" s="69">
        <f t="shared" si="13"/>
        <v>0.10717372515125324</v>
      </c>
    </row>
    <row r="418" spans="1:7" s="32" customFormat="1" ht="16.5">
      <c r="A418" s="3">
        <f>IF(E418="","",COUNTA($E418:E$600))</f>
        <v>55</v>
      </c>
      <c r="B418" s="14" t="s">
        <v>367</v>
      </c>
      <c r="C418" s="13" t="s">
        <v>173</v>
      </c>
      <c r="D418" s="36" t="s">
        <v>17</v>
      </c>
      <c r="E418" s="55">
        <v>20000</v>
      </c>
      <c r="F418" s="55">
        <v>20000</v>
      </c>
      <c r="G418" s="69">
        <f t="shared" si="13"/>
        <v>0</v>
      </c>
    </row>
    <row r="419" spans="1:7" s="32" customFormat="1" ht="16.5">
      <c r="A419" s="3">
        <f>IF(E419="","",COUNTA($E419:E$600))</f>
        <v>54</v>
      </c>
      <c r="B419" s="14" t="s">
        <v>368</v>
      </c>
      <c r="C419" s="13" t="s">
        <v>173</v>
      </c>
      <c r="D419" s="36" t="s">
        <v>18</v>
      </c>
      <c r="E419" s="55">
        <v>14545</v>
      </c>
      <c r="F419" s="55">
        <v>14545</v>
      </c>
      <c r="G419" s="69">
        <f t="shared" si="13"/>
        <v>0</v>
      </c>
    </row>
    <row r="420" spans="1:7" s="32" customFormat="1" ht="16.5">
      <c r="A420" s="3">
        <f>IF(E420="","",COUNTA($E420:E$600))</f>
        <v>53</v>
      </c>
      <c r="B420" s="14" t="s">
        <v>369</v>
      </c>
      <c r="C420" s="13" t="s">
        <v>173</v>
      </c>
      <c r="D420" s="36" t="s">
        <v>19</v>
      </c>
      <c r="E420" s="55">
        <v>11818</v>
      </c>
      <c r="F420" s="55">
        <v>11818</v>
      </c>
      <c r="G420" s="69">
        <f t="shared" si="13"/>
        <v>0</v>
      </c>
    </row>
    <row r="421" spans="1:7" s="32" customFormat="1" ht="16.5">
      <c r="A421" s="3">
        <f>IF(E421="","",COUNTA($E421:E$600))</f>
        <v>52</v>
      </c>
      <c r="B421" s="14" t="s">
        <v>370</v>
      </c>
      <c r="C421" s="13" t="s">
        <v>173</v>
      </c>
      <c r="D421" s="36" t="s">
        <v>20</v>
      </c>
      <c r="E421" s="55">
        <v>3636</v>
      </c>
      <c r="F421" s="55">
        <v>4000</v>
      </c>
      <c r="G421" s="69">
        <f t="shared" si="13"/>
        <v>0.1001100110011001</v>
      </c>
    </row>
    <row r="422" spans="1:7" s="32" customFormat="1" ht="16.5">
      <c r="A422" s="3">
        <f>IF(E422="","",COUNTA($E422:E$600))</f>
        <v>51</v>
      </c>
      <c r="B422" s="14" t="s">
        <v>371</v>
      </c>
      <c r="C422" s="13" t="s">
        <v>173</v>
      </c>
      <c r="D422" s="36" t="s">
        <v>21</v>
      </c>
      <c r="E422" s="55">
        <v>9545</v>
      </c>
      <c r="F422" s="55">
        <v>10636</v>
      </c>
      <c r="G422" s="69">
        <f t="shared" si="13"/>
        <v>0.1143006809848088</v>
      </c>
    </row>
    <row r="423" spans="1:7" s="32" customFormat="1" ht="17.25" customHeight="1">
      <c r="A423" s="3">
        <f>IF(E423="","",COUNTA($E423:E$600))</f>
      </c>
      <c r="B423" s="60" t="s">
        <v>106</v>
      </c>
      <c r="C423" s="12"/>
      <c r="D423" s="36"/>
      <c r="E423" s="55"/>
      <c r="F423" s="55"/>
      <c r="G423" s="69"/>
    </row>
    <row r="424" spans="1:7" s="32" customFormat="1" ht="33" customHeight="1">
      <c r="A424" s="3">
        <f>IF(E424="","",COUNTA($E424:E$600))</f>
        <v>50</v>
      </c>
      <c r="B424" s="27" t="s">
        <v>107</v>
      </c>
      <c r="C424" s="13" t="s">
        <v>173</v>
      </c>
      <c r="D424" s="36"/>
      <c r="E424" s="55">
        <v>17273</v>
      </c>
      <c r="F424" s="55">
        <v>17273</v>
      </c>
      <c r="G424" s="69">
        <f t="shared" si="13"/>
        <v>0</v>
      </c>
    </row>
    <row r="425" spans="1:7" s="32" customFormat="1" ht="33" customHeight="1">
      <c r="A425" s="3">
        <f>IF(E425="","",COUNTA($E425:E$600))</f>
        <v>49</v>
      </c>
      <c r="B425" s="27" t="s">
        <v>108</v>
      </c>
      <c r="C425" s="13" t="s">
        <v>173</v>
      </c>
      <c r="D425" s="36"/>
      <c r="E425" s="55">
        <v>18636</v>
      </c>
      <c r="F425" s="55">
        <v>18636</v>
      </c>
      <c r="G425" s="69">
        <f t="shared" si="13"/>
        <v>0</v>
      </c>
    </row>
    <row r="426" spans="1:7" s="32" customFormat="1" ht="16.5">
      <c r="A426" s="3">
        <f>IF(E426="","",COUNTA($E426:E$600))</f>
        <v>48</v>
      </c>
      <c r="B426" s="27" t="s">
        <v>109</v>
      </c>
      <c r="C426" s="13" t="s">
        <v>173</v>
      </c>
      <c r="D426" s="36"/>
      <c r="E426" s="55">
        <v>35455</v>
      </c>
      <c r="F426" s="55">
        <v>35455</v>
      </c>
      <c r="G426" s="69">
        <f t="shared" si="13"/>
        <v>0</v>
      </c>
    </row>
    <row r="427" spans="1:7" s="32" customFormat="1" ht="16.5">
      <c r="A427" s="3">
        <f>IF(E427="","",COUNTA($E427:E$600))</f>
        <v>47</v>
      </c>
      <c r="B427" s="27" t="s">
        <v>110</v>
      </c>
      <c r="C427" s="13" t="s">
        <v>173</v>
      </c>
      <c r="D427" s="36"/>
      <c r="E427" s="55">
        <v>38182</v>
      </c>
      <c r="F427" s="55">
        <v>38182</v>
      </c>
      <c r="G427" s="69">
        <f t="shared" si="13"/>
        <v>0</v>
      </c>
    </row>
    <row r="428" spans="1:7" s="32" customFormat="1" ht="17.25">
      <c r="A428" s="3">
        <f>IF(E428="","",COUNTA($E428:E$600))</f>
      </c>
      <c r="B428" s="60" t="s">
        <v>111</v>
      </c>
      <c r="C428" s="12"/>
      <c r="D428" s="36"/>
      <c r="E428" s="55"/>
      <c r="F428" s="55"/>
      <c r="G428" s="69"/>
    </row>
    <row r="429" spans="1:7" s="32" customFormat="1" ht="16.5">
      <c r="A429" s="3">
        <f>IF(E429="","",COUNTA($E429:E$600))</f>
        <v>46</v>
      </c>
      <c r="B429" s="30" t="s">
        <v>112</v>
      </c>
      <c r="C429" s="13" t="s">
        <v>173</v>
      </c>
      <c r="D429" s="36"/>
      <c r="E429" s="4">
        <v>22500</v>
      </c>
      <c r="F429" s="4">
        <v>22800</v>
      </c>
      <c r="G429" s="69">
        <f t="shared" si="13"/>
        <v>0.013333333333333334</v>
      </c>
    </row>
    <row r="430" spans="1:7" s="32" customFormat="1" ht="16.5">
      <c r="A430" s="3">
        <f>IF(E430="","",COUNTA($E430:E$600))</f>
        <v>45</v>
      </c>
      <c r="B430" s="30" t="s">
        <v>113</v>
      </c>
      <c r="C430" s="13" t="s">
        <v>173</v>
      </c>
      <c r="D430" s="36"/>
      <c r="E430" s="4">
        <v>41000</v>
      </c>
      <c r="F430" s="4">
        <v>43000</v>
      </c>
      <c r="G430" s="69">
        <f t="shared" si="13"/>
        <v>0.04878048780487805</v>
      </c>
    </row>
    <row r="431" spans="1:7" s="32" customFormat="1" ht="16.5">
      <c r="A431" s="3">
        <f>IF(E431="","",COUNTA($E431:E$600))</f>
        <v>44</v>
      </c>
      <c r="B431" s="30" t="s">
        <v>114</v>
      </c>
      <c r="C431" s="13" t="s">
        <v>173</v>
      </c>
      <c r="D431" s="36"/>
      <c r="E431" s="4">
        <v>41000</v>
      </c>
      <c r="F431" s="4">
        <v>43000</v>
      </c>
      <c r="G431" s="69">
        <f t="shared" si="13"/>
        <v>0.04878048780487805</v>
      </c>
    </row>
    <row r="432" spans="1:7" s="32" customFormat="1" ht="16.5">
      <c r="A432" s="3">
        <f>IF(E432="","",COUNTA($E432:E$600))</f>
        <v>43</v>
      </c>
      <c r="B432" s="30" t="s">
        <v>115</v>
      </c>
      <c r="C432" s="13" t="s">
        <v>173</v>
      </c>
      <c r="D432" s="36"/>
      <c r="E432" s="4">
        <v>68000</v>
      </c>
      <c r="F432" s="4">
        <v>68000</v>
      </c>
      <c r="G432" s="69">
        <f t="shared" si="13"/>
        <v>0</v>
      </c>
    </row>
    <row r="433" spans="1:7" s="32" customFormat="1" ht="16.5">
      <c r="A433" s="3">
        <f>IF(E433="","",COUNTA($E433:E$600))</f>
        <v>42</v>
      </c>
      <c r="B433" s="30" t="s">
        <v>116</v>
      </c>
      <c r="C433" s="13" t="s">
        <v>173</v>
      </c>
      <c r="D433" s="36"/>
      <c r="E433" s="4">
        <v>68000</v>
      </c>
      <c r="F433" s="4">
        <v>68000</v>
      </c>
      <c r="G433" s="69">
        <f t="shared" si="13"/>
        <v>0</v>
      </c>
    </row>
    <row r="434" spans="1:7" s="32" customFormat="1" ht="16.5">
      <c r="A434" s="3">
        <f>IF(E434="","",COUNTA($E434:E$600))</f>
        <v>41</v>
      </c>
      <c r="B434" s="30" t="s">
        <v>117</v>
      </c>
      <c r="C434" s="13" t="s">
        <v>173</v>
      </c>
      <c r="D434" s="36"/>
      <c r="E434" s="4">
        <v>68000</v>
      </c>
      <c r="F434" s="4">
        <v>68000</v>
      </c>
      <c r="G434" s="69">
        <f t="shared" si="13"/>
        <v>0</v>
      </c>
    </row>
    <row r="435" spans="1:7" s="32" customFormat="1" ht="16.5">
      <c r="A435" s="3">
        <f>IF(E435="","",COUNTA($E435:E$600))</f>
        <v>40</v>
      </c>
      <c r="B435" s="30" t="s">
        <v>118</v>
      </c>
      <c r="C435" s="13" t="s">
        <v>173</v>
      </c>
      <c r="D435" s="36"/>
      <c r="E435" s="4">
        <v>43000</v>
      </c>
      <c r="F435" s="4">
        <v>43000</v>
      </c>
      <c r="G435" s="69">
        <f t="shared" si="13"/>
        <v>0</v>
      </c>
    </row>
    <row r="436" spans="1:7" s="32" customFormat="1" ht="16.5">
      <c r="A436" s="3">
        <f>IF(E436="","",COUNTA($E436:E$600))</f>
        <v>39</v>
      </c>
      <c r="B436" s="30" t="s">
        <v>119</v>
      </c>
      <c r="C436" s="13" t="s">
        <v>173</v>
      </c>
      <c r="D436" s="36"/>
      <c r="E436" s="4">
        <v>95000</v>
      </c>
      <c r="F436" s="4">
        <v>95000</v>
      </c>
      <c r="G436" s="69">
        <f t="shared" si="13"/>
        <v>0</v>
      </c>
    </row>
    <row r="437" spans="1:7" s="32" customFormat="1" ht="17.25">
      <c r="A437" s="3">
        <f>IF(E437="","",COUNTA($E437:E$600))</f>
      </c>
      <c r="B437" s="60" t="s">
        <v>120</v>
      </c>
      <c r="C437" s="12"/>
      <c r="D437" s="36"/>
      <c r="E437" s="55"/>
      <c r="F437" s="55"/>
      <c r="G437" s="69"/>
    </row>
    <row r="438" spans="1:7" s="32" customFormat="1" ht="16.5">
      <c r="A438" s="3">
        <f>IF(E438="","",COUNTA($E438:E$600))</f>
        <v>38</v>
      </c>
      <c r="B438" s="30" t="s">
        <v>121</v>
      </c>
      <c r="C438" s="13" t="s">
        <v>173</v>
      </c>
      <c r="D438" s="36"/>
      <c r="E438" s="4">
        <v>27000</v>
      </c>
      <c r="F438" s="4">
        <v>27400</v>
      </c>
      <c r="G438" s="69">
        <f t="shared" si="13"/>
        <v>0.014814814814814815</v>
      </c>
    </row>
    <row r="439" spans="1:7" s="32" customFormat="1" ht="16.5">
      <c r="A439" s="3">
        <f>IF(E439="","",COUNTA($E439:E$600))</f>
        <v>37</v>
      </c>
      <c r="B439" s="30" t="s">
        <v>113</v>
      </c>
      <c r="C439" s="13" t="s">
        <v>173</v>
      </c>
      <c r="D439" s="36"/>
      <c r="E439" s="4">
        <v>45000</v>
      </c>
      <c r="F439" s="4">
        <v>46000</v>
      </c>
      <c r="G439" s="69">
        <f t="shared" si="13"/>
        <v>0.022222222222222223</v>
      </c>
    </row>
    <row r="440" spans="1:7" s="32" customFormat="1" ht="16.5">
      <c r="A440" s="3">
        <f>IF(E440="","",COUNTA($E440:E$600))</f>
        <v>36</v>
      </c>
      <c r="B440" s="30" t="s">
        <v>122</v>
      </c>
      <c r="C440" s="13" t="s">
        <v>173</v>
      </c>
      <c r="D440" s="36"/>
      <c r="E440" s="4">
        <v>45000</v>
      </c>
      <c r="F440" s="4">
        <v>46000</v>
      </c>
      <c r="G440" s="69">
        <f t="shared" si="13"/>
        <v>0.022222222222222223</v>
      </c>
    </row>
    <row r="441" spans="1:7" s="32" customFormat="1" ht="16.5">
      <c r="A441" s="3">
        <f>IF(E441="","",COUNTA($E441:E$600))</f>
        <v>35</v>
      </c>
      <c r="B441" s="30" t="s">
        <v>123</v>
      </c>
      <c r="C441" s="13" t="s">
        <v>173</v>
      </c>
      <c r="D441" s="36"/>
      <c r="E441" s="4">
        <v>45000</v>
      </c>
      <c r="F441" s="4">
        <v>46000</v>
      </c>
      <c r="G441" s="69">
        <f t="shared" si="13"/>
        <v>0.022222222222222223</v>
      </c>
    </row>
    <row r="442" spans="1:7" s="32" customFormat="1" ht="16.5">
      <c r="A442" s="3">
        <f>IF(E442="","",COUNTA($E442:E$600))</f>
        <v>34</v>
      </c>
      <c r="B442" s="30" t="s">
        <v>117</v>
      </c>
      <c r="C442" s="13" t="s">
        <v>173</v>
      </c>
      <c r="D442" s="36"/>
      <c r="E442" s="4">
        <v>68000</v>
      </c>
      <c r="F442" s="4">
        <v>68000</v>
      </c>
      <c r="G442" s="69">
        <f t="shared" si="13"/>
        <v>0</v>
      </c>
    </row>
    <row r="443" spans="1:7" s="32" customFormat="1" ht="16.5">
      <c r="A443" s="3">
        <f>IF(E443="","",COUNTA($E443:E$600))</f>
        <v>33</v>
      </c>
      <c r="B443" s="30" t="s">
        <v>124</v>
      </c>
      <c r="C443" s="13" t="s">
        <v>173</v>
      </c>
      <c r="D443" s="36"/>
      <c r="E443" s="4">
        <v>68000</v>
      </c>
      <c r="F443" s="4">
        <v>68000</v>
      </c>
      <c r="G443" s="69">
        <f t="shared" si="13"/>
        <v>0</v>
      </c>
    </row>
    <row r="444" spans="1:7" s="32" customFormat="1" ht="16.5">
      <c r="A444" s="3">
        <f>IF(E444="","",COUNTA($E444:E$600))</f>
        <v>32</v>
      </c>
      <c r="B444" s="30" t="s">
        <v>119</v>
      </c>
      <c r="C444" s="13" t="s">
        <v>173</v>
      </c>
      <c r="D444" s="36"/>
      <c r="E444" s="4">
        <v>95000</v>
      </c>
      <c r="F444" s="4">
        <v>95000</v>
      </c>
      <c r="G444" s="69">
        <f t="shared" si="13"/>
        <v>0</v>
      </c>
    </row>
    <row r="445" spans="1:7" s="32" customFormat="1" ht="17.25">
      <c r="A445" s="3">
        <f>IF(E445="","",COUNTA($E445:E$600))</f>
      </c>
      <c r="B445" s="60" t="s">
        <v>125</v>
      </c>
      <c r="C445" s="12"/>
      <c r="D445" s="36"/>
      <c r="E445" s="55"/>
      <c r="F445" s="55"/>
      <c r="G445" s="69"/>
    </row>
    <row r="446" spans="1:7" s="32" customFormat="1" ht="16.5">
      <c r="A446" s="3">
        <f>IF(E446="","",COUNTA($E446:E$600))</f>
        <v>31</v>
      </c>
      <c r="B446" s="30" t="s">
        <v>112</v>
      </c>
      <c r="C446" s="13" t="s">
        <v>173</v>
      </c>
      <c r="D446" s="36"/>
      <c r="E446" s="26">
        <v>27000</v>
      </c>
      <c r="F446" s="26">
        <v>27200</v>
      </c>
      <c r="G446" s="69">
        <f t="shared" si="13"/>
        <v>0.007407407407407408</v>
      </c>
    </row>
    <row r="447" spans="1:7" s="32" customFormat="1" ht="16.5">
      <c r="A447" s="3">
        <f>IF(E447="","",COUNTA($E447:E$600))</f>
        <v>30</v>
      </c>
      <c r="B447" s="30" t="s">
        <v>113</v>
      </c>
      <c r="C447" s="13" t="s">
        <v>173</v>
      </c>
      <c r="D447" s="36"/>
      <c r="E447" s="26">
        <v>43000</v>
      </c>
      <c r="F447" s="26">
        <v>45000</v>
      </c>
      <c r="G447" s="69">
        <f t="shared" si="13"/>
        <v>0.046511627906976744</v>
      </c>
    </row>
    <row r="448" spans="1:7" s="32" customFormat="1" ht="16.5">
      <c r="A448" s="3">
        <f>IF(E448="","",COUNTA($E448:E$600))</f>
        <v>29</v>
      </c>
      <c r="B448" s="30" t="s">
        <v>114</v>
      </c>
      <c r="C448" s="13" t="s">
        <v>173</v>
      </c>
      <c r="D448" s="36"/>
      <c r="E448" s="26">
        <v>43000</v>
      </c>
      <c r="F448" s="26">
        <v>45000</v>
      </c>
      <c r="G448" s="69">
        <f t="shared" si="13"/>
        <v>0.046511627906976744</v>
      </c>
    </row>
    <row r="449" spans="1:7" s="32" customFormat="1" ht="16.5">
      <c r="A449" s="3">
        <f>IF(E449="","",COUNTA($E449:E$600))</f>
        <v>28</v>
      </c>
      <c r="B449" s="30" t="s">
        <v>115</v>
      </c>
      <c r="C449" s="13" t="s">
        <v>173</v>
      </c>
      <c r="D449" s="36"/>
      <c r="E449" s="26">
        <v>68000</v>
      </c>
      <c r="F449" s="26">
        <v>70000</v>
      </c>
      <c r="G449" s="69">
        <f t="shared" si="13"/>
        <v>0.029411764705882353</v>
      </c>
    </row>
    <row r="450" spans="1:7" s="32" customFormat="1" ht="16.5">
      <c r="A450" s="3">
        <f>IF(E450="","",COUNTA($E450:E$600))</f>
        <v>27</v>
      </c>
      <c r="B450" s="30" t="s">
        <v>116</v>
      </c>
      <c r="C450" s="13" t="s">
        <v>173</v>
      </c>
      <c r="D450" s="36"/>
      <c r="E450" s="26">
        <v>68000</v>
      </c>
      <c r="F450" s="26">
        <v>70000</v>
      </c>
      <c r="G450" s="69">
        <f t="shared" si="13"/>
        <v>0.029411764705882353</v>
      </c>
    </row>
    <row r="451" spans="1:7" s="32" customFormat="1" ht="16.5">
      <c r="A451" s="3">
        <f>IF(E451="","",COUNTA($E451:E$600))</f>
        <v>26</v>
      </c>
      <c r="B451" s="30" t="s">
        <v>117</v>
      </c>
      <c r="C451" s="13" t="s">
        <v>173</v>
      </c>
      <c r="D451" s="36"/>
      <c r="E451" s="26">
        <v>68000</v>
      </c>
      <c r="F451" s="26">
        <v>70000</v>
      </c>
      <c r="G451" s="69">
        <f t="shared" si="13"/>
        <v>0.029411764705882353</v>
      </c>
    </row>
    <row r="452" spans="1:7" s="32" customFormat="1" ht="16.5">
      <c r="A452" s="3">
        <f>IF(E452="","",COUNTA($E452:E$600))</f>
        <v>25</v>
      </c>
      <c r="B452" s="30" t="s">
        <v>118</v>
      </c>
      <c r="C452" s="13" t="s">
        <v>173</v>
      </c>
      <c r="D452" s="36"/>
      <c r="E452" s="26">
        <v>45000</v>
      </c>
      <c r="F452" s="26">
        <v>48000</v>
      </c>
      <c r="G452" s="69">
        <f t="shared" si="13"/>
        <v>0.06666666666666667</v>
      </c>
    </row>
    <row r="453" spans="1:7" s="32" customFormat="1" ht="17.25">
      <c r="A453" s="3">
        <f>IF(E453="","",COUNTA($E453:E$600))</f>
      </c>
      <c r="B453" s="60" t="s">
        <v>126</v>
      </c>
      <c r="C453" s="12"/>
      <c r="D453" s="36"/>
      <c r="E453" s="29"/>
      <c r="F453" s="29"/>
      <c r="G453" s="69"/>
    </row>
    <row r="454" spans="1:7" s="32" customFormat="1" ht="16.5">
      <c r="A454" s="3">
        <f>IF(E454="","",COUNTA($E454:E$600))</f>
        <v>24</v>
      </c>
      <c r="B454" s="30" t="s">
        <v>127</v>
      </c>
      <c r="C454" s="13" t="s">
        <v>173</v>
      </c>
      <c r="D454" s="36"/>
      <c r="E454" s="26">
        <v>18000</v>
      </c>
      <c r="F454" s="26">
        <v>18000</v>
      </c>
      <c r="G454" s="69">
        <f t="shared" si="13"/>
        <v>0</v>
      </c>
    </row>
    <row r="455" spans="1:7" s="32" customFormat="1" ht="16.5">
      <c r="A455" s="3">
        <f>IF(E455="","",COUNTA($E455:E$600))</f>
        <v>23</v>
      </c>
      <c r="B455" s="30" t="s">
        <v>113</v>
      </c>
      <c r="C455" s="13" t="s">
        <v>173</v>
      </c>
      <c r="D455" s="36"/>
      <c r="E455" s="26">
        <v>46000</v>
      </c>
      <c r="F455" s="26">
        <v>48000</v>
      </c>
      <c r="G455" s="69">
        <f t="shared" si="13"/>
        <v>0.043478260869565216</v>
      </c>
    </row>
    <row r="456" spans="1:7" s="32" customFormat="1" ht="16.5">
      <c r="A456" s="3">
        <f>IF(E456="","",COUNTA($E456:E$600))</f>
        <v>22</v>
      </c>
      <c r="B456" s="30" t="s">
        <v>122</v>
      </c>
      <c r="C456" s="13" t="s">
        <v>173</v>
      </c>
      <c r="D456" s="36"/>
      <c r="E456" s="26">
        <v>46000</v>
      </c>
      <c r="F456" s="26">
        <v>48000</v>
      </c>
      <c r="G456" s="69">
        <f t="shared" si="13"/>
        <v>0.043478260869565216</v>
      </c>
    </row>
    <row r="457" spans="1:7" s="32" customFormat="1" ht="16.5">
      <c r="A457" s="3">
        <f>IF(E457="","",COUNTA($E457:E$600))</f>
        <v>21</v>
      </c>
      <c r="B457" s="30" t="s">
        <v>123</v>
      </c>
      <c r="C457" s="13" t="s">
        <v>173</v>
      </c>
      <c r="D457" s="36"/>
      <c r="E457" s="26">
        <v>46000</v>
      </c>
      <c r="F457" s="26">
        <v>48000</v>
      </c>
      <c r="G457" s="69">
        <f t="shared" si="13"/>
        <v>0.043478260869565216</v>
      </c>
    </row>
    <row r="458" spans="1:7" s="32" customFormat="1" ht="16.5">
      <c r="A458" s="3">
        <f>IF(E458="","",COUNTA($E458:E$600))</f>
        <v>20</v>
      </c>
      <c r="B458" s="30" t="s">
        <v>117</v>
      </c>
      <c r="C458" s="13" t="s">
        <v>173</v>
      </c>
      <c r="D458" s="36"/>
      <c r="E458" s="26">
        <v>68000</v>
      </c>
      <c r="F458" s="26">
        <v>70000</v>
      </c>
      <c r="G458" s="69">
        <f t="shared" si="13"/>
        <v>0.029411764705882353</v>
      </c>
    </row>
    <row r="459" spans="1:7" s="32" customFormat="1" ht="16.5">
      <c r="A459" s="3">
        <f>IF(E459="","",COUNTA($E459:E$600))</f>
        <v>19</v>
      </c>
      <c r="B459" s="30" t="s">
        <v>124</v>
      </c>
      <c r="C459" s="13" t="s">
        <v>173</v>
      </c>
      <c r="D459" s="36"/>
      <c r="E459" s="26">
        <v>68000</v>
      </c>
      <c r="F459" s="26">
        <v>70000</v>
      </c>
      <c r="G459" s="69">
        <f t="shared" si="13"/>
        <v>0.029411764705882353</v>
      </c>
    </row>
    <row r="460" spans="1:7" s="32" customFormat="1" ht="17.25">
      <c r="A460" s="3">
        <f>IF(E460="","",COUNTA($E460:E$600))</f>
      </c>
      <c r="B460" s="60" t="s">
        <v>128</v>
      </c>
      <c r="C460" s="12"/>
      <c r="D460" s="36"/>
      <c r="E460" s="55"/>
      <c r="F460" s="55"/>
      <c r="G460" s="69"/>
    </row>
    <row r="461" spans="1:7" s="32" customFormat="1" ht="16.5">
      <c r="A461" s="3">
        <f>IF(E461="","",COUNTA($E461:E$600))</f>
        <v>18</v>
      </c>
      <c r="B461" s="30" t="s">
        <v>129</v>
      </c>
      <c r="C461" s="13" t="s">
        <v>173</v>
      </c>
      <c r="D461" s="36"/>
      <c r="E461" s="55">
        <v>15200</v>
      </c>
      <c r="F461" s="55">
        <v>15500</v>
      </c>
      <c r="G461" s="69">
        <f t="shared" si="13"/>
        <v>0.019736842105263157</v>
      </c>
    </row>
    <row r="462" spans="1:7" s="32" customFormat="1" ht="16.5">
      <c r="A462" s="3">
        <f>IF(E462="","",COUNTA($E462:E$600))</f>
        <v>17</v>
      </c>
      <c r="B462" s="30" t="s">
        <v>113</v>
      </c>
      <c r="C462" s="13" t="s">
        <v>173</v>
      </c>
      <c r="D462" s="36"/>
      <c r="E462" s="26">
        <v>28000</v>
      </c>
      <c r="F462" s="26">
        <v>29000</v>
      </c>
      <c r="G462" s="69">
        <f t="shared" si="13"/>
        <v>0.03571428571428571</v>
      </c>
    </row>
    <row r="463" spans="1:7" s="32" customFormat="1" ht="16.5">
      <c r="A463" s="3">
        <f>IF(E463="","",COUNTA($E463:E$600))</f>
        <v>16</v>
      </c>
      <c r="B463" s="30" t="s">
        <v>114</v>
      </c>
      <c r="C463" s="13" t="s">
        <v>173</v>
      </c>
      <c r="D463" s="36"/>
      <c r="E463" s="26">
        <v>28000</v>
      </c>
      <c r="F463" s="26">
        <v>29000</v>
      </c>
      <c r="G463" s="69">
        <f t="shared" si="13"/>
        <v>0.03571428571428571</v>
      </c>
    </row>
    <row r="464" spans="1:7" s="32" customFormat="1" ht="16.5">
      <c r="A464" s="3">
        <f>IF(E464="","",COUNTA($E464:E$600))</f>
        <v>15</v>
      </c>
      <c r="B464" s="30" t="s">
        <v>118</v>
      </c>
      <c r="C464" s="13" t="s">
        <v>173</v>
      </c>
      <c r="D464" s="36"/>
      <c r="E464" s="26">
        <v>28000</v>
      </c>
      <c r="F464" s="26">
        <v>29000</v>
      </c>
      <c r="G464" s="69">
        <f t="shared" si="13"/>
        <v>0.03571428571428571</v>
      </c>
    </row>
    <row r="465" spans="1:7" s="32" customFormat="1" ht="16.5">
      <c r="A465" s="3">
        <f>IF(E465="","",COUNTA($E465:E$600))</f>
        <v>14</v>
      </c>
      <c r="B465" s="30" t="s">
        <v>124</v>
      </c>
      <c r="C465" s="13" t="s">
        <v>173</v>
      </c>
      <c r="D465" s="36"/>
      <c r="E465" s="26">
        <v>53000</v>
      </c>
      <c r="F465" s="26">
        <v>53000</v>
      </c>
      <c r="G465" s="69">
        <f t="shared" si="13"/>
        <v>0</v>
      </c>
    </row>
    <row r="466" spans="1:7" s="32" customFormat="1" ht="16.5">
      <c r="A466" s="3">
        <f>IF(E466="","",COUNTA($E466:E$600))</f>
        <v>13</v>
      </c>
      <c r="B466" s="30" t="s">
        <v>130</v>
      </c>
      <c r="C466" s="13" t="s">
        <v>173</v>
      </c>
      <c r="D466" s="36"/>
      <c r="E466" s="26">
        <v>53000</v>
      </c>
      <c r="F466" s="26">
        <v>53000</v>
      </c>
      <c r="G466" s="69">
        <f t="shared" si="13"/>
        <v>0</v>
      </c>
    </row>
    <row r="467" spans="1:7" s="32" customFormat="1" ht="16.5">
      <c r="A467" s="3">
        <f>IF(E467="","",COUNTA($E467:E$600))</f>
        <v>12</v>
      </c>
      <c r="B467" s="30" t="s">
        <v>131</v>
      </c>
      <c r="C467" s="13" t="s">
        <v>173</v>
      </c>
      <c r="D467" s="36"/>
      <c r="E467" s="26">
        <v>63000</v>
      </c>
      <c r="F467" s="26">
        <v>63000</v>
      </c>
      <c r="G467" s="69">
        <f t="shared" si="13"/>
        <v>0</v>
      </c>
    </row>
    <row r="468" spans="1:7" s="32" customFormat="1" ht="16.5">
      <c r="A468" s="3">
        <f>IF(E468="","",COUNTA($E468:E$600))</f>
        <v>11</v>
      </c>
      <c r="B468" s="30" t="s">
        <v>132</v>
      </c>
      <c r="C468" s="13" t="s">
        <v>173</v>
      </c>
      <c r="D468" s="36"/>
      <c r="E468" s="26">
        <v>63000</v>
      </c>
      <c r="F468" s="26">
        <v>63000</v>
      </c>
      <c r="G468" s="69">
        <f t="shared" si="13"/>
        <v>0</v>
      </c>
    </row>
    <row r="469" spans="1:7" s="32" customFormat="1" ht="16.5">
      <c r="A469" s="3">
        <f>IF(E469="","",COUNTA($E469:E$600))</f>
        <v>10</v>
      </c>
      <c r="B469" s="30" t="s">
        <v>133</v>
      </c>
      <c r="C469" s="13" t="s">
        <v>173</v>
      </c>
      <c r="D469" s="36"/>
      <c r="E469" s="26">
        <v>73000</v>
      </c>
      <c r="F469" s="26">
        <v>73000</v>
      </c>
      <c r="G469" s="69">
        <f t="shared" si="13"/>
        <v>0</v>
      </c>
    </row>
    <row r="470" spans="1:7" s="32" customFormat="1" ht="16.5">
      <c r="A470" s="3">
        <f>IF(E470="","",COUNTA($E470:E$600))</f>
        <v>9</v>
      </c>
      <c r="B470" s="30" t="s">
        <v>117</v>
      </c>
      <c r="C470" s="13" t="s">
        <v>173</v>
      </c>
      <c r="D470" s="36"/>
      <c r="E470" s="26">
        <v>58000</v>
      </c>
      <c r="F470" s="26">
        <v>58000</v>
      </c>
      <c r="G470" s="69">
        <f t="shared" si="13"/>
        <v>0</v>
      </c>
    </row>
    <row r="471" spans="1:7" s="32" customFormat="1" ht="17.25">
      <c r="A471" s="3">
        <f>IF(E471="","",COUNTA($E471:E$600))</f>
      </c>
      <c r="B471" s="60" t="s">
        <v>134</v>
      </c>
      <c r="C471" s="12"/>
      <c r="D471" s="36"/>
      <c r="E471" s="55"/>
      <c r="F471" s="55"/>
      <c r="G471" s="69"/>
    </row>
    <row r="472" spans="1:7" s="32" customFormat="1" ht="16.5">
      <c r="A472" s="3">
        <f>IF(E472="","",COUNTA($E472:E$600))</f>
        <v>8</v>
      </c>
      <c r="B472" s="31" t="s">
        <v>135</v>
      </c>
      <c r="C472" s="13" t="s">
        <v>173</v>
      </c>
      <c r="D472" s="36"/>
      <c r="E472" s="55">
        <v>14455</v>
      </c>
      <c r="F472" s="55">
        <v>15636</v>
      </c>
      <c r="G472" s="69">
        <f t="shared" si="13"/>
        <v>0.08170183327568316</v>
      </c>
    </row>
    <row r="473" spans="1:7" s="32" customFormat="1" ht="16.5">
      <c r="A473" s="3">
        <f>IF(E473="","",COUNTA($E473:E$600))</f>
        <v>7</v>
      </c>
      <c r="B473" s="30" t="s">
        <v>136</v>
      </c>
      <c r="C473" s="13" t="s">
        <v>173</v>
      </c>
      <c r="D473" s="36"/>
      <c r="E473" s="26">
        <v>16818</v>
      </c>
      <c r="F473" s="26">
        <v>16818</v>
      </c>
      <c r="G473" s="69">
        <f t="shared" si="13"/>
        <v>0</v>
      </c>
    </row>
    <row r="474" spans="1:7" s="32" customFormat="1" ht="16.5">
      <c r="A474" s="3">
        <f>IF(E474="","",COUNTA($E474:E$600))</f>
        <v>6</v>
      </c>
      <c r="B474" s="30" t="s">
        <v>113</v>
      </c>
      <c r="C474" s="13" t="s">
        <v>173</v>
      </c>
      <c r="D474" s="36"/>
      <c r="E474" s="26">
        <v>23000</v>
      </c>
      <c r="F474" s="26">
        <v>24000</v>
      </c>
      <c r="G474" s="69">
        <f t="shared" si="13"/>
        <v>0.043478260869565216</v>
      </c>
    </row>
    <row r="475" spans="1:7" s="32" customFormat="1" ht="16.5">
      <c r="A475" s="3">
        <f>IF(E475="","",COUNTA($E475:E$600))</f>
        <v>5</v>
      </c>
      <c r="B475" s="30" t="s">
        <v>114</v>
      </c>
      <c r="C475" s="13" t="s">
        <v>173</v>
      </c>
      <c r="D475" s="36"/>
      <c r="E475" s="26">
        <v>23000</v>
      </c>
      <c r="F475" s="26">
        <v>24000</v>
      </c>
      <c r="G475" s="69">
        <f t="shared" si="13"/>
        <v>0.043478260869565216</v>
      </c>
    </row>
    <row r="476" spans="1:7" s="32" customFormat="1" ht="16.5">
      <c r="A476" s="3">
        <f>IF(E476="","",COUNTA($E476:E$600))</f>
        <v>4</v>
      </c>
      <c r="B476" s="30" t="s">
        <v>115</v>
      </c>
      <c r="C476" s="13" t="s">
        <v>173</v>
      </c>
      <c r="D476" s="36"/>
      <c r="E476" s="26">
        <v>53000</v>
      </c>
      <c r="F476" s="26">
        <v>58000</v>
      </c>
      <c r="G476" s="69">
        <f t="shared" si="13"/>
        <v>0.09433962264150944</v>
      </c>
    </row>
    <row r="477" spans="1:7" s="32" customFormat="1" ht="16.5">
      <c r="A477" s="3">
        <f>IF(E477="","",COUNTA($E477:E$600))</f>
        <v>3</v>
      </c>
      <c r="B477" s="30" t="s">
        <v>116</v>
      </c>
      <c r="C477" s="13" t="s">
        <v>173</v>
      </c>
      <c r="D477" s="36"/>
      <c r="E477" s="26">
        <v>73000</v>
      </c>
      <c r="F477" s="26">
        <v>78000</v>
      </c>
      <c r="G477" s="69">
        <f t="shared" si="13"/>
        <v>0.0684931506849315</v>
      </c>
    </row>
    <row r="478" spans="1:7" s="32" customFormat="1" ht="16.5">
      <c r="A478" s="3">
        <f>IF(E478="","",COUNTA($E478:E$600))</f>
        <v>2</v>
      </c>
      <c r="B478" s="30" t="s">
        <v>137</v>
      </c>
      <c r="C478" s="13" t="s">
        <v>173</v>
      </c>
      <c r="D478" s="36"/>
      <c r="E478" s="26">
        <v>93000</v>
      </c>
      <c r="F478" s="26">
        <v>93000</v>
      </c>
      <c r="G478" s="69">
        <f t="shared" si="13"/>
        <v>0</v>
      </c>
    </row>
    <row r="479" spans="1:7" s="32" customFormat="1" ht="16.5">
      <c r="A479" s="3">
        <f>IF(E479="","",COUNTA($E479:E$600))</f>
        <v>1</v>
      </c>
      <c r="B479" s="30" t="s">
        <v>138</v>
      </c>
      <c r="C479" s="13" t="s">
        <v>190</v>
      </c>
      <c r="D479" s="36"/>
      <c r="E479" s="26">
        <v>93000</v>
      </c>
      <c r="F479" s="26">
        <v>93000</v>
      </c>
      <c r="G479" s="69">
        <f t="shared" si="13"/>
        <v>0</v>
      </c>
    </row>
  </sheetData>
  <sheetProtection/>
  <mergeCells count="32">
    <mergeCell ref="D146:D148"/>
    <mergeCell ref="D124:D126"/>
    <mergeCell ref="D129:D130"/>
    <mergeCell ref="D131:D133"/>
    <mergeCell ref="D134:D135"/>
    <mergeCell ref="D109:D110"/>
    <mergeCell ref="D112:D113"/>
    <mergeCell ref="D114:D118"/>
    <mergeCell ref="D119:D123"/>
    <mergeCell ref="D136:D140"/>
    <mergeCell ref="D141:D145"/>
    <mergeCell ref="D90:D92"/>
    <mergeCell ref="D93:D94"/>
    <mergeCell ref="D95:D99"/>
    <mergeCell ref="D100:D101"/>
    <mergeCell ref="D102:D105"/>
    <mergeCell ref="D107:D108"/>
    <mergeCell ref="D70:D71"/>
    <mergeCell ref="D72:D76"/>
    <mergeCell ref="D77:D80"/>
    <mergeCell ref="D81:D82"/>
    <mergeCell ref="D83:D86"/>
    <mergeCell ref="D88:D89"/>
    <mergeCell ref="D60:D63"/>
    <mergeCell ref="D65:D66"/>
    <mergeCell ref="D67:D69"/>
    <mergeCell ref="D42:D43"/>
    <mergeCell ref="D44:D46"/>
    <mergeCell ref="D47:D48"/>
    <mergeCell ref="D49:D53"/>
    <mergeCell ref="D54:D55"/>
    <mergeCell ref="D56:D59"/>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MrsNga</cp:lastModifiedBy>
  <cp:lastPrinted>2022-12-05T03:32:34Z</cp:lastPrinted>
  <dcterms:created xsi:type="dcterms:W3CDTF">2021-11-29T01:22:50Z</dcterms:created>
  <dcterms:modified xsi:type="dcterms:W3CDTF">2022-12-05T08:08:41Z</dcterms:modified>
  <cp:category/>
  <cp:version/>
  <cp:contentType/>
  <cp:contentStatus/>
</cp:coreProperties>
</file>